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6\2016 WEBSITE\"/>
    </mc:Choice>
  </mc:AlternateContent>
  <bookViews>
    <workbookView xWindow="0" yWindow="0" windowWidth="24000" windowHeight="9735"/>
  </bookViews>
  <sheets>
    <sheet name="SUM" sheetId="11" r:id="rId1"/>
    <sheet name="ByDept" sheetId="12" r:id="rId2"/>
    <sheet name="Program Adjustments-RA10717" sheetId="13" r:id="rId3"/>
    <sheet name="ProgramAdjustments-RA10651" sheetId="14" r:id="rId4"/>
    <sheet name="AllSources" sheetId="4" r:id="rId5"/>
    <sheet name="SPFs" sheetId="5" r:id="rId6"/>
    <sheet name="Automatic" sheetId="7" r:id="rId7"/>
    <sheet name="Continuing" sheetId="6" r:id="rId8"/>
    <sheet name="UF" sheetId="8" r:id="rId9"/>
  </sheets>
  <externalReferences>
    <externalReference r:id="rId10"/>
    <externalReference r:id="rId11"/>
    <externalReference r:id="rId12"/>
  </externalReferences>
  <definedNames>
    <definedName name="_xlnm.Print_Area" localSheetId="4">AllSources!$A$1:$I$98</definedName>
    <definedName name="_xlnm.Print_Area" localSheetId="6">Automatic!$A$1:$O$96</definedName>
    <definedName name="_xlnm.Print_Area" localSheetId="1">ByDept!$A$1:$L$260</definedName>
    <definedName name="_xlnm.Print_Area" localSheetId="7">Continuing!$A$1:$M$96</definedName>
    <definedName name="_xlnm.Print_Area" localSheetId="2">'Program Adjustments-RA10717'!$A$1:$F$87</definedName>
    <definedName name="_xlnm.Print_Area" localSheetId="3">'ProgramAdjustments-RA10651'!$A$1:$E$30</definedName>
    <definedName name="_xlnm.Print_Area" localSheetId="5">SPFs!$A$1:$K$96</definedName>
    <definedName name="_xlnm.Print_Area" localSheetId="0">SUM!$A$1:$I$51</definedName>
    <definedName name="_xlnm.Print_Area" localSheetId="8">UF!$A$1:$I$95</definedName>
    <definedName name="_xlnm.Print_Titles" localSheetId="4">AllSources!$1:$6</definedName>
    <definedName name="_xlnm.Print_Titles" localSheetId="6">Automatic!$A:$A,Automatic!$1:$5</definedName>
    <definedName name="_xlnm.Print_Titles" localSheetId="1">ByDept!$1:$6</definedName>
    <definedName name="_xlnm.Print_Titles" localSheetId="7">Continuing!$A:$A,Continuing!$1:$5</definedName>
    <definedName name="_xlnm.Print_Titles" localSheetId="2">'Program Adjustments-RA10717'!$1:$5</definedName>
    <definedName name="_xlnm.Print_Titles" localSheetId="3">'ProgramAdjustments-RA10651'!$1:$6</definedName>
    <definedName name="_xlnm.Print_Titles" localSheetId="5">SPFs!$A:$A,SPFs!$1:$5</definedName>
    <definedName name="_xlnm.Print_Titles" localSheetId="8">UF!$1:$5</definedName>
    <definedName name="Z_5BA19E16_4FBA_4604_B3D1_F564165F1D65_.wvu.Cols" localSheetId="6" hidden="1">Automatic!#REF!</definedName>
    <definedName name="Z_5BA19E16_4FBA_4604_B3D1_F564165F1D65_.wvu.PrintArea" localSheetId="6" hidden="1">Automatic!$A$1:$O$96</definedName>
    <definedName name="Z_5BA19E16_4FBA_4604_B3D1_F564165F1D65_.wvu.PrintArea" localSheetId="7" hidden="1">Continuing!$A$1:$H$96</definedName>
    <definedName name="Z_5BA19E16_4FBA_4604_B3D1_F564165F1D65_.wvu.PrintArea" localSheetId="8" hidden="1">UF!$A$1:$I$95</definedName>
    <definedName name="Z_5BA19E16_4FBA_4604_B3D1_F564165F1D65_.wvu.PrintTitles" localSheetId="6" hidden="1">Automatic!$A:$A,Automatic!$1:$5</definedName>
    <definedName name="Z_5BA19E16_4FBA_4604_B3D1_F564165F1D65_.wvu.PrintTitles" localSheetId="7" hidden="1">Continuing!$1:$5</definedName>
    <definedName name="Z_5BA19E16_4FBA_4604_B3D1_F564165F1D65_.wvu.PrintTitles" localSheetId="8" hidden="1">UF!$1:$5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4" l="1"/>
  <c r="D26" i="14" s="1"/>
  <c r="C26" i="14"/>
  <c r="B26" i="14"/>
  <c r="D24" i="14"/>
  <c r="D22" i="14" s="1"/>
  <c r="C22" i="14"/>
  <c r="C21" i="14" s="1"/>
  <c r="C30" i="14" s="1"/>
  <c r="B22" i="14"/>
  <c r="B21" i="14"/>
  <c r="D19" i="14"/>
  <c r="D18" i="14"/>
  <c r="D15" i="14"/>
  <c r="D13" i="14"/>
  <c r="C13" i="14"/>
  <c r="B13" i="14"/>
  <c r="D11" i="14"/>
  <c r="D9" i="14"/>
  <c r="D8" i="14" s="1"/>
  <c r="C9" i="14"/>
  <c r="B9" i="14"/>
  <c r="B8" i="14" s="1"/>
  <c r="B7" i="14" s="1"/>
  <c r="C8" i="14"/>
  <c r="A3" i="14"/>
  <c r="E83" i="13"/>
  <c r="E80" i="13"/>
  <c r="C79" i="13"/>
  <c r="E79" i="13" s="1"/>
  <c r="E76" i="13" s="1"/>
  <c r="D76" i="13"/>
  <c r="B76" i="13"/>
  <c r="E75" i="13"/>
  <c r="E74" i="13"/>
  <c r="C74" i="13"/>
  <c r="E73" i="13"/>
  <c r="E72" i="13"/>
  <c r="E71" i="13"/>
  <c r="E70" i="13"/>
  <c r="E67" i="13"/>
  <c r="B67" i="13"/>
  <c r="E65" i="13"/>
  <c r="D65" i="13"/>
  <c r="C65" i="13"/>
  <c r="B65" i="13"/>
  <c r="E63" i="13"/>
  <c r="E61" i="13" s="1"/>
  <c r="D61" i="13"/>
  <c r="C61" i="13"/>
  <c r="B61" i="13"/>
  <c r="C59" i="13"/>
  <c r="E59" i="13" s="1"/>
  <c r="E57" i="13" s="1"/>
  <c r="D57" i="13"/>
  <c r="B57" i="13"/>
  <c r="E55" i="13"/>
  <c r="E54" i="13"/>
  <c r="E51" i="13"/>
  <c r="E50" i="13"/>
  <c r="D49" i="13"/>
  <c r="E49" i="13" s="1"/>
  <c r="E46" i="13" s="1"/>
  <c r="E48" i="13"/>
  <c r="D46" i="13"/>
  <c r="C46" i="13"/>
  <c r="B46" i="13"/>
  <c r="E44" i="13"/>
  <c r="E42" i="13"/>
  <c r="D42" i="13"/>
  <c r="C42" i="13"/>
  <c r="B42" i="13"/>
  <c r="E40" i="13"/>
  <c r="E38" i="13"/>
  <c r="E37" i="13"/>
  <c r="C36" i="13"/>
  <c r="D34" i="13"/>
  <c r="C34" i="13"/>
  <c r="B34" i="13"/>
  <c r="E32" i="13"/>
  <c r="E31" i="13"/>
  <c r="E29" i="13" s="1"/>
  <c r="D29" i="13"/>
  <c r="C29" i="13"/>
  <c r="B29" i="13"/>
  <c r="B27" i="13"/>
  <c r="D24" i="13"/>
  <c r="C24" i="13"/>
  <c r="B24" i="13"/>
  <c r="E22" i="13"/>
  <c r="E19" i="13"/>
  <c r="E18" i="13"/>
  <c r="E17" i="13"/>
  <c r="E15" i="13" s="1"/>
  <c r="E14" i="13" s="1"/>
  <c r="D15" i="13"/>
  <c r="C15" i="13"/>
  <c r="B15" i="13"/>
  <c r="D14" i="13"/>
  <c r="C14" i="13"/>
  <c r="B14" i="13"/>
  <c r="B7" i="13" s="1"/>
  <c r="B6" i="13" s="1"/>
  <c r="E12" i="13"/>
  <c r="E11" i="13"/>
  <c r="E10" i="13"/>
  <c r="E8" i="13"/>
  <c r="D8" i="13"/>
  <c r="C8" i="13"/>
  <c r="B8" i="13"/>
  <c r="D7" i="13"/>
  <c r="D6" i="13"/>
  <c r="A2" i="13"/>
  <c r="H259" i="12"/>
  <c r="G259" i="12"/>
  <c r="H258" i="12"/>
  <c r="G258" i="12"/>
  <c r="H257" i="12"/>
  <c r="G257" i="12"/>
  <c r="H256" i="12"/>
  <c r="G256" i="12"/>
  <c r="H255" i="12"/>
  <c r="G255" i="12"/>
  <c r="H254" i="12"/>
  <c r="G254" i="12"/>
  <c r="H253" i="12"/>
  <c r="G253" i="12"/>
  <c r="H252" i="12"/>
  <c r="G252" i="12"/>
  <c r="H251" i="12"/>
  <c r="G251" i="12"/>
  <c r="H250" i="12"/>
  <c r="G250" i="12"/>
  <c r="F249" i="12"/>
  <c r="E249" i="12"/>
  <c r="H247" i="12"/>
  <c r="G247" i="12"/>
  <c r="L245" i="12"/>
  <c r="J245" i="12"/>
  <c r="L244" i="12"/>
  <c r="J244" i="12"/>
  <c r="H244" i="12"/>
  <c r="D244" i="12"/>
  <c r="C244" i="12"/>
  <c r="B244" i="12"/>
  <c r="L242" i="12"/>
  <c r="J242" i="12"/>
  <c r="L241" i="12"/>
  <c r="J241" i="12"/>
  <c r="L240" i="12"/>
  <c r="J240" i="12"/>
  <c r="L239" i="12"/>
  <c r="J239" i="12"/>
  <c r="L238" i="12"/>
  <c r="J238" i="12"/>
  <c r="L237" i="12"/>
  <c r="J237" i="12"/>
  <c r="L236" i="12"/>
  <c r="J236" i="12"/>
  <c r="L235" i="12"/>
  <c r="J235" i="12"/>
  <c r="L234" i="12"/>
  <c r="J234" i="12"/>
  <c r="L233" i="12"/>
  <c r="L232" i="12" s="1"/>
  <c r="J233" i="12"/>
  <c r="J232" i="12" s="1"/>
  <c r="I233" i="12"/>
  <c r="H233" i="12"/>
  <c r="D233" i="12"/>
  <c r="C233" i="12"/>
  <c r="B233" i="12"/>
  <c r="G232" i="12"/>
  <c r="F232" i="12"/>
  <c r="E232" i="12"/>
  <c r="H230" i="12"/>
  <c r="G230" i="12"/>
  <c r="D230" i="12"/>
  <c r="L230" i="12" s="1"/>
  <c r="H229" i="12"/>
  <c r="G229" i="12"/>
  <c r="D229" i="12"/>
  <c r="L229" i="12" s="1"/>
  <c r="H228" i="12"/>
  <c r="G228" i="12"/>
  <c r="D228" i="12"/>
  <c r="L228" i="12" s="1"/>
  <c r="H227" i="12"/>
  <c r="G227" i="12"/>
  <c r="D227" i="12"/>
  <c r="L227" i="12" s="1"/>
  <c r="H226" i="12"/>
  <c r="G226" i="12"/>
  <c r="D226" i="12"/>
  <c r="L226" i="12" s="1"/>
  <c r="H225" i="12"/>
  <c r="G225" i="12"/>
  <c r="D225" i="12"/>
  <c r="L225" i="12" s="1"/>
  <c r="H224" i="12"/>
  <c r="G224" i="12"/>
  <c r="D224" i="12"/>
  <c r="L224" i="12" s="1"/>
  <c r="H223" i="12"/>
  <c r="G223" i="12"/>
  <c r="D223" i="12"/>
  <c r="L223" i="12" s="1"/>
  <c r="H222" i="12"/>
  <c r="G222" i="12"/>
  <c r="D222" i="12"/>
  <c r="L222" i="12" s="1"/>
  <c r="G221" i="12"/>
  <c r="H220" i="12"/>
  <c r="G220" i="12"/>
  <c r="D220" i="12"/>
  <c r="L220" i="12" s="1"/>
  <c r="H219" i="12"/>
  <c r="G219" i="12"/>
  <c r="D219" i="12"/>
  <c r="L219" i="12" s="1"/>
  <c r="H218" i="12"/>
  <c r="G218" i="12"/>
  <c r="J218" i="12" s="1"/>
  <c r="D218" i="12"/>
  <c r="L218" i="12" s="1"/>
  <c r="L217" i="12"/>
  <c r="H217" i="12"/>
  <c r="G217" i="12"/>
  <c r="J217" i="12" s="1"/>
  <c r="D217" i="12"/>
  <c r="H216" i="12"/>
  <c r="H215" i="12" s="1"/>
  <c r="G216" i="12"/>
  <c r="D216" i="12"/>
  <c r="L216" i="12" s="1"/>
  <c r="L215" i="12" s="1"/>
  <c r="F215" i="12"/>
  <c r="E215" i="12"/>
  <c r="E213" i="12" s="1"/>
  <c r="C215" i="12"/>
  <c r="B215" i="12"/>
  <c r="H214" i="12"/>
  <c r="G214" i="12"/>
  <c r="C214" i="12"/>
  <c r="B214" i="12"/>
  <c r="F213" i="12"/>
  <c r="H211" i="12"/>
  <c r="L211" i="12" s="1"/>
  <c r="G211" i="12"/>
  <c r="D211" i="12"/>
  <c r="H210" i="12"/>
  <c r="L210" i="12" s="1"/>
  <c r="G210" i="12"/>
  <c r="D210" i="12"/>
  <c r="H209" i="12"/>
  <c r="L209" i="12" s="1"/>
  <c r="G209" i="12"/>
  <c r="J209" i="12" s="1"/>
  <c r="D209" i="12"/>
  <c r="L208" i="12"/>
  <c r="H208" i="12"/>
  <c r="G208" i="12"/>
  <c r="J208" i="12" s="1"/>
  <c r="D208" i="12"/>
  <c r="H207" i="12"/>
  <c r="L207" i="12" s="1"/>
  <c r="G207" i="12"/>
  <c r="D207" i="12"/>
  <c r="H206" i="12"/>
  <c r="L206" i="12" s="1"/>
  <c r="D206" i="12"/>
  <c r="H205" i="12"/>
  <c r="L205" i="12" s="1"/>
  <c r="G205" i="12"/>
  <c r="D205" i="12"/>
  <c r="H204" i="12"/>
  <c r="L204" i="12" s="1"/>
  <c r="G204" i="12"/>
  <c r="D204" i="12"/>
  <c r="H203" i="12"/>
  <c r="L203" i="12" s="1"/>
  <c r="G203" i="12"/>
  <c r="D203" i="12"/>
  <c r="H202" i="12"/>
  <c r="L202" i="12" s="1"/>
  <c r="G202" i="12"/>
  <c r="D202" i="12"/>
  <c r="H201" i="12"/>
  <c r="L201" i="12" s="1"/>
  <c r="D201" i="12"/>
  <c r="H200" i="12"/>
  <c r="L200" i="12" s="1"/>
  <c r="D200" i="12"/>
  <c r="H199" i="12"/>
  <c r="L199" i="12" s="1"/>
  <c r="G199" i="12"/>
  <c r="D199" i="12"/>
  <c r="H198" i="12"/>
  <c r="L198" i="12" s="1"/>
  <c r="G198" i="12"/>
  <c r="J198" i="12" s="1"/>
  <c r="D198" i="12"/>
  <c r="H197" i="12"/>
  <c r="G197" i="12"/>
  <c r="B197" i="12"/>
  <c r="L197" i="12" s="1"/>
  <c r="H196" i="12"/>
  <c r="L196" i="12" s="1"/>
  <c r="G196" i="12"/>
  <c r="D196" i="12"/>
  <c r="H195" i="12"/>
  <c r="G195" i="12"/>
  <c r="B195" i="12"/>
  <c r="H194" i="12"/>
  <c r="L194" i="12" s="1"/>
  <c r="G194" i="12"/>
  <c r="J194" i="12" s="1"/>
  <c r="D194" i="12"/>
  <c r="H193" i="12"/>
  <c r="L193" i="12" s="1"/>
  <c r="G193" i="12"/>
  <c r="D193" i="12"/>
  <c r="H192" i="12"/>
  <c r="L192" i="12" s="1"/>
  <c r="G192" i="12"/>
  <c r="G191" i="12" s="1"/>
  <c r="D192" i="12"/>
  <c r="H191" i="12"/>
  <c r="F191" i="12"/>
  <c r="E191" i="12"/>
  <c r="C191" i="12"/>
  <c r="H190" i="12"/>
  <c r="L190" i="12" s="1"/>
  <c r="G190" i="12"/>
  <c r="D190" i="12"/>
  <c r="H189" i="12"/>
  <c r="L189" i="12" s="1"/>
  <c r="G189" i="12"/>
  <c r="D189" i="12"/>
  <c r="H188" i="12"/>
  <c r="L188" i="12" s="1"/>
  <c r="D188" i="12"/>
  <c r="H187" i="12"/>
  <c r="L187" i="12" s="1"/>
  <c r="G187" i="12"/>
  <c r="D187" i="12"/>
  <c r="H186" i="12"/>
  <c r="L186" i="12" s="1"/>
  <c r="G186" i="12"/>
  <c r="J186" i="12" s="1"/>
  <c r="D186" i="12"/>
  <c r="L185" i="12"/>
  <c r="H185" i="12"/>
  <c r="D185" i="12"/>
  <c r="H184" i="12"/>
  <c r="L184" i="12" s="1"/>
  <c r="G184" i="12"/>
  <c r="J184" i="12" s="1"/>
  <c r="D184" i="12"/>
  <c r="H183" i="12"/>
  <c r="D183" i="12"/>
  <c r="H182" i="12"/>
  <c r="L182" i="12" s="1"/>
  <c r="G182" i="12"/>
  <c r="D182" i="12"/>
  <c r="H181" i="12"/>
  <c r="L181" i="12" s="1"/>
  <c r="G181" i="12"/>
  <c r="J181" i="12" s="1"/>
  <c r="D181" i="12"/>
  <c r="H180" i="12"/>
  <c r="L180" i="12" s="1"/>
  <c r="G180" i="12"/>
  <c r="D180" i="12"/>
  <c r="H179" i="12"/>
  <c r="L179" i="12" s="1"/>
  <c r="G179" i="12"/>
  <c r="J179" i="12" s="1"/>
  <c r="D179" i="12"/>
  <c r="H178" i="12"/>
  <c r="L178" i="12" s="1"/>
  <c r="G178" i="12"/>
  <c r="D178" i="12"/>
  <c r="H177" i="12"/>
  <c r="L177" i="12" s="1"/>
  <c r="G177" i="12"/>
  <c r="G176" i="12" s="1"/>
  <c r="D177" i="12"/>
  <c r="H176" i="12"/>
  <c r="L176" i="12" s="1"/>
  <c r="F176" i="12"/>
  <c r="E176" i="12"/>
  <c r="E172" i="12" s="1"/>
  <c r="H175" i="12"/>
  <c r="G175" i="12"/>
  <c r="D175" i="12"/>
  <c r="H174" i="12"/>
  <c r="L174" i="12" s="1"/>
  <c r="G174" i="12"/>
  <c r="D174" i="12"/>
  <c r="H173" i="12"/>
  <c r="L173" i="12" s="1"/>
  <c r="G173" i="12"/>
  <c r="D173" i="12"/>
  <c r="F172" i="12"/>
  <c r="C172" i="12"/>
  <c r="H170" i="12"/>
  <c r="L170" i="12" s="1"/>
  <c r="G170" i="12"/>
  <c r="D170" i="12"/>
  <c r="H169" i="12"/>
  <c r="L169" i="12" s="1"/>
  <c r="G169" i="12"/>
  <c r="D169" i="12"/>
  <c r="H168" i="12"/>
  <c r="L168" i="12" s="1"/>
  <c r="G168" i="12"/>
  <c r="D168" i="12"/>
  <c r="H167" i="12"/>
  <c r="L167" i="12" s="1"/>
  <c r="G167" i="12"/>
  <c r="D167" i="12"/>
  <c r="H166" i="12"/>
  <c r="L166" i="12" s="1"/>
  <c r="G166" i="12"/>
  <c r="D166" i="12"/>
  <c r="H165" i="12"/>
  <c r="L165" i="12" s="1"/>
  <c r="G165" i="12"/>
  <c r="J165" i="12" s="1"/>
  <c r="D165" i="12"/>
  <c r="L164" i="12"/>
  <c r="H164" i="12"/>
  <c r="G164" i="12"/>
  <c r="J164" i="12" s="1"/>
  <c r="D164" i="12"/>
  <c r="H163" i="12"/>
  <c r="G163" i="12"/>
  <c r="B163" i="12"/>
  <c r="D163" i="12" s="1"/>
  <c r="L163" i="12" s="1"/>
  <c r="H162" i="12"/>
  <c r="G162" i="12"/>
  <c r="J162" i="12" s="1"/>
  <c r="D162" i="12"/>
  <c r="L162" i="12" s="1"/>
  <c r="L161" i="12"/>
  <c r="H161" i="12"/>
  <c r="G161" i="12"/>
  <c r="J161" i="12" s="1"/>
  <c r="D161" i="12"/>
  <c r="H160" i="12"/>
  <c r="G160" i="12"/>
  <c r="D160" i="12"/>
  <c r="L160" i="12" s="1"/>
  <c r="H159" i="12"/>
  <c r="G159" i="12"/>
  <c r="D159" i="12"/>
  <c r="L159" i="12" s="1"/>
  <c r="H158" i="12"/>
  <c r="G158" i="12"/>
  <c r="J158" i="12" s="1"/>
  <c r="D158" i="12"/>
  <c r="L158" i="12" s="1"/>
  <c r="L157" i="12"/>
  <c r="H157" i="12"/>
  <c r="G157" i="12"/>
  <c r="J157" i="12" s="1"/>
  <c r="D157" i="12"/>
  <c r="H156" i="12"/>
  <c r="G156" i="12"/>
  <c r="D156" i="12"/>
  <c r="L156" i="12" s="1"/>
  <c r="H155" i="12"/>
  <c r="H153" i="12" s="1"/>
  <c r="G155" i="12"/>
  <c r="D155" i="12"/>
  <c r="L155" i="12" s="1"/>
  <c r="H154" i="12"/>
  <c r="G154" i="12"/>
  <c r="C154" i="12"/>
  <c r="B154" i="12"/>
  <c r="F153" i="12"/>
  <c r="E153" i="12"/>
  <c r="B153" i="12"/>
  <c r="H152" i="12"/>
  <c r="G152" i="12"/>
  <c r="B152" i="12"/>
  <c r="D152" i="12" s="1"/>
  <c r="L152" i="12" s="1"/>
  <c r="H151" i="12"/>
  <c r="G151" i="12"/>
  <c r="D151" i="12"/>
  <c r="L151" i="12" s="1"/>
  <c r="H150" i="12"/>
  <c r="G150" i="12"/>
  <c r="D150" i="12"/>
  <c r="L150" i="12" s="1"/>
  <c r="G149" i="12"/>
  <c r="F149" i="12"/>
  <c r="E149" i="12"/>
  <c r="C149" i="12"/>
  <c r="B149" i="12"/>
  <c r="H148" i="12"/>
  <c r="G148" i="12"/>
  <c r="J148" i="12" s="1"/>
  <c r="B148" i="12"/>
  <c r="D148" i="12" s="1"/>
  <c r="H147" i="12"/>
  <c r="G147" i="12"/>
  <c r="D147" i="12"/>
  <c r="B147" i="12"/>
  <c r="H146" i="12"/>
  <c r="G146" i="12"/>
  <c r="B146" i="12"/>
  <c r="D146" i="12" s="1"/>
  <c r="H145" i="12"/>
  <c r="G145" i="12"/>
  <c r="J145" i="12" s="1"/>
  <c r="C145" i="12"/>
  <c r="B145" i="12"/>
  <c r="B144" i="12" s="1"/>
  <c r="F144" i="12"/>
  <c r="E144" i="12"/>
  <c r="C144" i="12"/>
  <c r="H143" i="12"/>
  <c r="G143" i="12"/>
  <c r="B143" i="12"/>
  <c r="D143" i="12" s="1"/>
  <c r="H142" i="12"/>
  <c r="G142" i="12"/>
  <c r="B142" i="12"/>
  <c r="D142" i="12" s="1"/>
  <c r="H141" i="12"/>
  <c r="G141" i="12"/>
  <c r="B141" i="12"/>
  <c r="D141" i="12" s="1"/>
  <c r="H140" i="12"/>
  <c r="G140" i="12"/>
  <c r="B140" i="12"/>
  <c r="D140" i="12" s="1"/>
  <c r="H139" i="12"/>
  <c r="G139" i="12"/>
  <c r="B139" i="12"/>
  <c r="D139" i="12" s="1"/>
  <c r="H138" i="12"/>
  <c r="G138" i="12"/>
  <c r="G136" i="12" s="1"/>
  <c r="D138" i="12"/>
  <c r="H137" i="12"/>
  <c r="G137" i="12"/>
  <c r="B137" i="12"/>
  <c r="F136" i="12"/>
  <c r="E136" i="12"/>
  <c r="C136" i="12"/>
  <c r="H135" i="12"/>
  <c r="G135" i="12"/>
  <c r="H134" i="12"/>
  <c r="G134" i="12"/>
  <c r="B134" i="12"/>
  <c r="D134" i="12" s="1"/>
  <c r="H133" i="12"/>
  <c r="G133" i="12"/>
  <c r="D133" i="12"/>
  <c r="H132" i="12"/>
  <c r="L132" i="12" s="1"/>
  <c r="G132" i="12"/>
  <c r="H131" i="12"/>
  <c r="L131" i="12" s="1"/>
  <c r="G131" i="12"/>
  <c r="H130" i="12"/>
  <c r="L130" i="12" s="1"/>
  <c r="G130" i="12"/>
  <c r="H122" i="12"/>
  <c r="F122" i="12"/>
  <c r="E122" i="12"/>
  <c r="G122" i="12" s="1"/>
  <c r="H121" i="12"/>
  <c r="F121" i="12"/>
  <c r="E121" i="12"/>
  <c r="H120" i="12"/>
  <c r="F120" i="12"/>
  <c r="E120" i="12"/>
  <c r="G120" i="12" s="1"/>
  <c r="H118" i="12"/>
  <c r="F118" i="12"/>
  <c r="F116" i="12" s="1"/>
  <c r="E118" i="12"/>
  <c r="H117" i="12"/>
  <c r="H116" i="12" s="1"/>
  <c r="F117" i="12"/>
  <c r="E117" i="12"/>
  <c r="H115" i="12"/>
  <c r="F115" i="12"/>
  <c r="E115" i="12"/>
  <c r="G115" i="12" s="1"/>
  <c r="H114" i="12"/>
  <c r="F114" i="12"/>
  <c r="E114" i="12"/>
  <c r="H113" i="12"/>
  <c r="F113" i="12"/>
  <c r="E113" i="12"/>
  <c r="G113" i="12" s="1"/>
  <c r="H112" i="12"/>
  <c r="F112" i="12"/>
  <c r="E112" i="12"/>
  <c r="H111" i="12"/>
  <c r="H109" i="12"/>
  <c r="F109" i="12"/>
  <c r="E109" i="12"/>
  <c r="H108" i="12"/>
  <c r="F108" i="12"/>
  <c r="E108" i="12"/>
  <c r="G108" i="12" s="1"/>
  <c r="J108" i="12" s="1"/>
  <c r="H107" i="12"/>
  <c r="F107" i="12"/>
  <c r="E107" i="12"/>
  <c r="H106" i="12"/>
  <c r="F106" i="12"/>
  <c r="E106" i="12"/>
  <c r="G106" i="12" s="1"/>
  <c r="H105" i="12"/>
  <c r="F105" i="12"/>
  <c r="E105" i="12"/>
  <c r="H104" i="12"/>
  <c r="F104" i="12"/>
  <c r="E104" i="12"/>
  <c r="G104" i="12" s="1"/>
  <c r="J104" i="12" s="1"/>
  <c r="H103" i="12"/>
  <c r="F103" i="12"/>
  <c r="E103" i="12"/>
  <c r="H102" i="12"/>
  <c r="F102" i="12"/>
  <c r="E102" i="12"/>
  <c r="G102" i="12" s="1"/>
  <c r="J102" i="12" s="1"/>
  <c r="H101" i="12"/>
  <c r="F101" i="12"/>
  <c r="E101" i="12"/>
  <c r="H99" i="12"/>
  <c r="F99" i="12"/>
  <c r="E99" i="12"/>
  <c r="G99" i="12" s="1"/>
  <c r="H98" i="12"/>
  <c r="F98" i="12"/>
  <c r="E98" i="12"/>
  <c r="H97" i="12"/>
  <c r="F97" i="12"/>
  <c r="E97" i="12"/>
  <c r="G97" i="12" s="1"/>
  <c r="H96" i="12"/>
  <c r="F96" i="12"/>
  <c r="E96" i="12"/>
  <c r="H95" i="12"/>
  <c r="H94" i="12" s="1"/>
  <c r="F95" i="12"/>
  <c r="E95" i="12"/>
  <c r="E94" i="12" s="1"/>
  <c r="F94" i="12"/>
  <c r="H93" i="12"/>
  <c r="F93" i="12"/>
  <c r="E93" i="12"/>
  <c r="H90" i="12"/>
  <c r="F90" i="12"/>
  <c r="E90" i="12"/>
  <c r="G90" i="12" s="1"/>
  <c r="H89" i="12"/>
  <c r="F89" i="12"/>
  <c r="E89" i="12"/>
  <c r="H88" i="12"/>
  <c r="F88" i="12"/>
  <c r="E88" i="12"/>
  <c r="G88" i="12" s="1"/>
  <c r="H87" i="12"/>
  <c r="F87" i="12"/>
  <c r="E87" i="12"/>
  <c r="H86" i="12"/>
  <c r="F86" i="12"/>
  <c r="E86" i="12"/>
  <c r="G86" i="12" s="1"/>
  <c r="H85" i="12"/>
  <c r="F85" i="12"/>
  <c r="E85" i="12"/>
  <c r="H84" i="12"/>
  <c r="F84" i="12"/>
  <c r="E84" i="12"/>
  <c r="G84" i="12" s="1"/>
  <c r="H83" i="12"/>
  <c r="F83" i="12"/>
  <c r="E83" i="12"/>
  <c r="H82" i="12"/>
  <c r="F82" i="12"/>
  <c r="E82" i="12"/>
  <c r="G82" i="12" s="1"/>
  <c r="H81" i="12"/>
  <c r="F81" i="12"/>
  <c r="E81" i="12"/>
  <c r="H80" i="12"/>
  <c r="F80" i="12"/>
  <c r="E80" i="12"/>
  <c r="G80" i="12" s="1"/>
  <c r="H79" i="12"/>
  <c r="F79" i="12"/>
  <c r="E79" i="12"/>
  <c r="H78" i="12"/>
  <c r="F78" i="12"/>
  <c r="E78" i="12"/>
  <c r="G78" i="12" s="1"/>
  <c r="H77" i="12"/>
  <c r="F77" i="12"/>
  <c r="E77" i="12"/>
  <c r="H76" i="12"/>
  <c r="F76" i="12"/>
  <c r="E76" i="12"/>
  <c r="G76" i="12" s="1"/>
  <c r="H75" i="12"/>
  <c r="F75" i="12"/>
  <c r="E75" i="12"/>
  <c r="H74" i="12"/>
  <c r="F74" i="12"/>
  <c r="E74" i="12"/>
  <c r="G74" i="12" s="1"/>
  <c r="H73" i="12"/>
  <c r="F73" i="12"/>
  <c r="E73" i="12"/>
  <c r="H72" i="12"/>
  <c r="F72" i="12"/>
  <c r="E72" i="12"/>
  <c r="G72" i="12" s="1"/>
  <c r="H71" i="12"/>
  <c r="F71" i="12"/>
  <c r="F70" i="12" s="1"/>
  <c r="F51" i="12" s="1"/>
  <c r="E71" i="12"/>
  <c r="H70" i="12"/>
  <c r="E70" i="12"/>
  <c r="H69" i="12"/>
  <c r="F69" i="12"/>
  <c r="E69" i="12"/>
  <c r="H68" i="12"/>
  <c r="F68" i="12"/>
  <c r="E68" i="12"/>
  <c r="H67" i="12"/>
  <c r="F67" i="12"/>
  <c r="E67" i="12"/>
  <c r="H66" i="12"/>
  <c r="F66" i="12"/>
  <c r="E66" i="12"/>
  <c r="H65" i="12"/>
  <c r="F65" i="12"/>
  <c r="E65" i="12"/>
  <c r="H64" i="12"/>
  <c r="F64" i="12"/>
  <c r="E64" i="12"/>
  <c r="G64" i="12" s="1"/>
  <c r="H63" i="12"/>
  <c r="F63" i="12"/>
  <c r="E63" i="12"/>
  <c r="H62" i="12"/>
  <c r="F62" i="12"/>
  <c r="E62" i="12"/>
  <c r="G62" i="12" s="1"/>
  <c r="H61" i="12"/>
  <c r="F61" i="12"/>
  <c r="E61" i="12"/>
  <c r="H60" i="12"/>
  <c r="F60" i="12"/>
  <c r="E60" i="12"/>
  <c r="H59" i="12"/>
  <c r="F59" i="12"/>
  <c r="E59" i="12"/>
  <c r="H58" i="12"/>
  <c r="F58" i="12"/>
  <c r="E58" i="12"/>
  <c r="G58" i="12" s="1"/>
  <c r="H57" i="12"/>
  <c r="F57" i="12"/>
  <c r="E57" i="12"/>
  <c r="H56" i="12"/>
  <c r="H55" i="12" s="1"/>
  <c r="F56" i="12"/>
  <c r="E56" i="12"/>
  <c r="E55" i="12" s="1"/>
  <c r="F55" i="12"/>
  <c r="H54" i="12"/>
  <c r="F54" i="12"/>
  <c r="E54" i="12"/>
  <c r="H53" i="12"/>
  <c r="F53" i="12"/>
  <c r="E53" i="12"/>
  <c r="H52" i="12"/>
  <c r="F52" i="12"/>
  <c r="E52" i="12"/>
  <c r="H49" i="12"/>
  <c r="F49" i="12"/>
  <c r="E49" i="12"/>
  <c r="H48" i="12"/>
  <c r="F48" i="12"/>
  <c r="E48" i="12"/>
  <c r="G48" i="12" s="1"/>
  <c r="H47" i="12"/>
  <c r="F47" i="12"/>
  <c r="E47" i="12"/>
  <c r="H46" i="12"/>
  <c r="F46" i="12"/>
  <c r="E46" i="12"/>
  <c r="G46" i="12" s="1"/>
  <c r="H45" i="12"/>
  <c r="F45" i="12"/>
  <c r="E45" i="12"/>
  <c r="H44" i="12"/>
  <c r="F44" i="12"/>
  <c r="E44" i="12"/>
  <c r="G44" i="12" s="1"/>
  <c r="H43" i="12"/>
  <c r="F43" i="12"/>
  <c r="E43" i="12"/>
  <c r="H42" i="12"/>
  <c r="F42" i="12"/>
  <c r="E42" i="12"/>
  <c r="G42" i="12" s="1"/>
  <c r="H41" i="12"/>
  <c r="F41" i="12"/>
  <c r="E41" i="12"/>
  <c r="H40" i="12"/>
  <c r="F40" i="12"/>
  <c r="E40" i="12"/>
  <c r="H39" i="12"/>
  <c r="F39" i="12"/>
  <c r="E39" i="12"/>
  <c r="H38" i="12"/>
  <c r="F38" i="12"/>
  <c r="E38" i="12"/>
  <c r="G38" i="12" s="1"/>
  <c r="H37" i="12"/>
  <c r="F37" i="12"/>
  <c r="E37" i="12"/>
  <c r="H36" i="12"/>
  <c r="F36" i="12"/>
  <c r="E36" i="12"/>
  <c r="H35" i="12"/>
  <c r="F35" i="12"/>
  <c r="E35" i="12"/>
  <c r="H34" i="12"/>
  <c r="F34" i="12"/>
  <c r="E34" i="12"/>
  <c r="G34" i="12" s="1"/>
  <c r="H33" i="12"/>
  <c r="F33" i="12"/>
  <c r="F32" i="12" s="1"/>
  <c r="E33" i="12"/>
  <c r="E32" i="12"/>
  <c r="H31" i="12"/>
  <c r="F31" i="12"/>
  <c r="E31" i="12"/>
  <c r="H30" i="12"/>
  <c r="F30" i="12"/>
  <c r="E30" i="12"/>
  <c r="G30" i="12" s="1"/>
  <c r="H29" i="12"/>
  <c r="F29" i="12"/>
  <c r="F28" i="12" s="1"/>
  <c r="E29" i="12"/>
  <c r="E28" i="12"/>
  <c r="H27" i="12"/>
  <c r="F27" i="12"/>
  <c r="E27" i="12"/>
  <c r="H26" i="12"/>
  <c r="F26" i="12"/>
  <c r="E26" i="12"/>
  <c r="G26" i="12" s="1"/>
  <c r="H25" i="12"/>
  <c r="F25" i="12"/>
  <c r="E25" i="12"/>
  <c r="H24" i="12"/>
  <c r="H23" i="12" s="1"/>
  <c r="F24" i="12"/>
  <c r="E24" i="12"/>
  <c r="F23" i="12"/>
  <c r="E23" i="12"/>
  <c r="H22" i="12"/>
  <c r="F22" i="12"/>
  <c r="E22" i="12"/>
  <c r="G22" i="12" s="1"/>
  <c r="H21" i="12"/>
  <c r="F21" i="12"/>
  <c r="E21" i="12"/>
  <c r="H20" i="12"/>
  <c r="F20" i="12"/>
  <c r="E20" i="12"/>
  <c r="G20" i="12" s="1"/>
  <c r="H19" i="12"/>
  <c r="F19" i="12"/>
  <c r="E19" i="12"/>
  <c r="H18" i="12"/>
  <c r="F18" i="12"/>
  <c r="E18" i="12"/>
  <c r="G18" i="12" s="1"/>
  <c r="H17" i="12"/>
  <c r="F17" i="12"/>
  <c r="E17" i="12"/>
  <c r="H16" i="12"/>
  <c r="H15" i="12" s="1"/>
  <c r="F16" i="12"/>
  <c r="E16" i="12"/>
  <c r="G16" i="12" s="1"/>
  <c r="F15" i="12"/>
  <c r="E15" i="12"/>
  <c r="H14" i="12"/>
  <c r="F14" i="12"/>
  <c r="E14" i="12"/>
  <c r="G14" i="12" s="1"/>
  <c r="H13" i="12"/>
  <c r="F13" i="12"/>
  <c r="E13" i="12"/>
  <c r="H12" i="12"/>
  <c r="F12" i="12"/>
  <c r="E12" i="12"/>
  <c r="G12" i="12" s="1"/>
  <c r="H11" i="12"/>
  <c r="F11" i="12"/>
  <c r="E11" i="12"/>
  <c r="H10" i="12"/>
  <c r="F10" i="12"/>
  <c r="E10" i="12"/>
  <c r="H9" i="12"/>
  <c r="F9" i="12"/>
  <c r="E9" i="12"/>
  <c r="A2" i="12"/>
  <c r="A1" i="12"/>
  <c r="D45" i="11"/>
  <c r="H45" i="11" s="1"/>
  <c r="E44" i="11"/>
  <c r="D44" i="11"/>
  <c r="E43" i="11"/>
  <c r="D43" i="11"/>
  <c r="E42" i="11"/>
  <c r="D42" i="11"/>
  <c r="E41" i="11"/>
  <c r="D41" i="11"/>
  <c r="E40" i="11"/>
  <c r="D40" i="11"/>
  <c r="E39" i="11"/>
  <c r="D39" i="11"/>
  <c r="E38" i="11"/>
  <c r="D38" i="11"/>
  <c r="E37" i="11"/>
  <c r="D37" i="11"/>
  <c r="E36" i="11"/>
  <c r="D36" i="11"/>
  <c r="H35" i="11"/>
  <c r="E35" i="11"/>
  <c r="E34" i="11"/>
  <c r="D34" i="11"/>
  <c r="C34" i="11"/>
  <c r="B34" i="11"/>
  <c r="E32" i="11"/>
  <c r="D32" i="11"/>
  <c r="E30" i="11"/>
  <c r="D30" i="11"/>
  <c r="E29" i="11"/>
  <c r="D29" i="11"/>
  <c r="E28" i="11"/>
  <c r="E27" i="11" s="1"/>
  <c r="D28" i="11"/>
  <c r="C28" i="11"/>
  <c r="C27" i="11" s="1"/>
  <c r="B28" i="11"/>
  <c r="G27" i="11"/>
  <c r="D27" i="11"/>
  <c r="B27" i="11"/>
  <c r="E23" i="11"/>
  <c r="B23" i="11"/>
  <c r="D23" i="11" s="1"/>
  <c r="E22" i="11"/>
  <c r="B22" i="11"/>
  <c r="E21" i="11"/>
  <c r="B21" i="11"/>
  <c r="D21" i="11" s="1"/>
  <c r="H21" i="11" s="1"/>
  <c r="E20" i="11"/>
  <c r="D20" i="11"/>
  <c r="H20" i="11" s="1"/>
  <c r="E19" i="11"/>
  <c r="B19" i="11"/>
  <c r="D19" i="11" s="1"/>
  <c r="H19" i="11" s="1"/>
  <c r="E18" i="11"/>
  <c r="B18" i="11"/>
  <c r="D18" i="11" s="1"/>
  <c r="E17" i="11"/>
  <c r="C17" i="11"/>
  <c r="E16" i="11"/>
  <c r="D16" i="11"/>
  <c r="G16" i="11" s="1"/>
  <c r="B16" i="11"/>
  <c r="E15" i="11"/>
  <c r="B15" i="11"/>
  <c r="D15" i="11" s="1"/>
  <c r="E14" i="11"/>
  <c r="B14" i="11"/>
  <c r="E13" i="11"/>
  <c r="B13" i="11"/>
  <c r="C12" i="11"/>
  <c r="E10" i="11"/>
  <c r="C10" i="11"/>
  <c r="C8" i="11" s="1"/>
  <c r="B10" i="11"/>
  <c r="E9" i="11"/>
  <c r="C9" i="11"/>
  <c r="B9" i="11"/>
  <c r="A3" i="11"/>
  <c r="F8" i="12" l="1"/>
  <c r="F111" i="12"/>
  <c r="G54" i="12"/>
  <c r="I54" i="12" s="1"/>
  <c r="G59" i="12"/>
  <c r="G61" i="12"/>
  <c r="I61" i="12" s="1"/>
  <c r="G63" i="12"/>
  <c r="G65" i="12"/>
  <c r="I65" i="12" s="1"/>
  <c r="G67" i="12"/>
  <c r="G69" i="12"/>
  <c r="I69" i="12" s="1"/>
  <c r="G77" i="12"/>
  <c r="G96" i="12"/>
  <c r="I96" i="12" s="1"/>
  <c r="G98" i="12"/>
  <c r="G101" i="12"/>
  <c r="I101" i="12" s="1"/>
  <c r="G103" i="12"/>
  <c r="J103" i="12" s="1"/>
  <c r="J132" i="12"/>
  <c r="H144" i="12"/>
  <c r="J146" i="12"/>
  <c r="J144" i="12" s="1"/>
  <c r="H149" i="12"/>
  <c r="E129" i="12"/>
  <c r="E128" i="12" s="1"/>
  <c r="E127" i="12" s="1"/>
  <c r="E126" i="12" s="1"/>
  <c r="J155" i="12"/>
  <c r="J156" i="12"/>
  <c r="J159" i="12"/>
  <c r="J160" i="12"/>
  <c r="J168" i="12"/>
  <c r="J170" i="12"/>
  <c r="J197" i="12"/>
  <c r="J201" i="12"/>
  <c r="B232" i="12"/>
  <c r="G24" i="12"/>
  <c r="I24" i="12" s="1"/>
  <c r="G36" i="12"/>
  <c r="G40" i="12"/>
  <c r="I40" i="12" s="1"/>
  <c r="G60" i="12"/>
  <c r="G66" i="12"/>
  <c r="I66" i="12" s="1"/>
  <c r="G68" i="12"/>
  <c r="F92" i="12"/>
  <c r="F7" i="12" s="1"/>
  <c r="L148" i="12"/>
  <c r="G10" i="12"/>
  <c r="I10" i="12" s="1"/>
  <c r="G57" i="12"/>
  <c r="G71" i="12"/>
  <c r="I71" i="12" s="1"/>
  <c r="G73" i="12"/>
  <c r="G75" i="12"/>
  <c r="J75" i="12" s="1"/>
  <c r="G79" i="12"/>
  <c r="G81" i="12"/>
  <c r="J81" i="12" s="1"/>
  <c r="G83" i="12"/>
  <c r="G85" i="12"/>
  <c r="J85" i="12" s="1"/>
  <c r="G87" i="12"/>
  <c r="G89" i="12"/>
  <c r="J89" i="12" s="1"/>
  <c r="H92" i="12"/>
  <c r="G117" i="12"/>
  <c r="I117" i="12" s="1"/>
  <c r="E116" i="12"/>
  <c r="E111" i="12" s="1"/>
  <c r="L146" i="12"/>
  <c r="G105" i="12"/>
  <c r="J105" i="12" s="1"/>
  <c r="G107" i="12"/>
  <c r="I107" i="12" s="1"/>
  <c r="G109" i="12"/>
  <c r="J109" i="12" s="1"/>
  <c r="G112" i="12"/>
  <c r="I112" i="12" s="1"/>
  <c r="G114" i="12"/>
  <c r="G118" i="12"/>
  <c r="J118" i="12" s="1"/>
  <c r="G121" i="12"/>
  <c r="J131" i="12"/>
  <c r="J137" i="12"/>
  <c r="H136" i="12"/>
  <c r="G144" i="12"/>
  <c r="J147" i="12"/>
  <c r="L147" i="12"/>
  <c r="L149" i="12"/>
  <c r="J150" i="12"/>
  <c r="J151" i="12"/>
  <c r="J152" i="12"/>
  <c r="G153" i="12"/>
  <c r="J163" i="12"/>
  <c r="J166" i="12"/>
  <c r="J167" i="12"/>
  <c r="J187" i="12"/>
  <c r="J189" i="12"/>
  <c r="J190" i="12"/>
  <c r="J195" i="12"/>
  <c r="D197" i="12"/>
  <c r="J199" i="12"/>
  <c r="J203" i="12"/>
  <c r="J205" i="12"/>
  <c r="J207" i="12"/>
  <c r="J210" i="12"/>
  <c r="J211" i="12"/>
  <c r="B213" i="12"/>
  <c r="D215" i="12"/>
  <c r="G215" i="12"/>
  <c r="J219" i="12"/>
  <c r="J220" i="12"/>
  <c r="J222" i="12"/>
  <c r="H213" i="12"/>
  <c r="J224" i="12"/>
  <c r="J226" i="12"/>
  <c r="J228" i="12"/>
  <c r="J230" i="12"/>
  <c r="C232" i="12"/>
  <c r="H232" i="12"/>
  <c r="D232" i="12"/>
  <c r="J247" i="12"/>
  <c r="J251" i="12"/>
  <c r="G249" i="12"/>
  <c r="J254" i="12"/>
  <c r="J255" i="12"/>
  <c r="L255" i="12" s="1"/>
  <c r="J257" i="12"/>
  <c r="L257" i="12" s="1"/>
  <c r="J258" i="12"/>
  <c r="L258" i="12" s="1"/>
  <c r="J259" i="12"/>
  <c r="L259" i="12" s="1"/>
  <c r="B87" i="13"/>
  <c r="D87" i="13"/>
  <c r="B30" i="14"/>
  <c r="C7" i="14"/>
  <c r="D21" i="14"/>
  <c r="D30" i="14" s="1"/>
  <c r="E27" i="13"/>
  <c r="E24" i="13" s="1"/>
  <c r="E36" i="13"/>
  <c r="E34" i="13" s="1"/>
  <c r="C57" i="13"/>
  <c r="C7" i="13" s="1"/>
  <c r="C76" i="13"/>
  <c r="J12" i="12"/>
  <c r="I12" i="12"/>
  <c r="J16" i="12"/>
  <c r="I16" i="12"/>
  <c r="J20" i="12"/>
  <c r="I20" i="12"/>
  <c r="J24" i="12"/>
  <c r="J30" i="12"/>
  <c r="I30" i="12"/>
  <c r="J36" i="12"/>
  <c r="I36" i="12"/>
  <c r="J40" i="12"/>
  <c r="J44" i="12"/>
  <c r="I44" i="12"/>
  <c r="J48" i="12"/>
  <c r="I48" i="12"/>
  <c r="J54" i="12"/>
  <c r="J58" i="12"/>
  <c r="I58" i="12"/>
  <c r="J60" i="12"/>
  <c r="I60" i="12"/>
  <c r="J62" i="12"/>
  <c r="I62" i="12"/>
  <c r="J64" i="12"/>
  <c r="I64" i="12"/>
  <c r="J66" i="12"/>
  <c r="J68" i="12"/>
  <c r="I68" i="12"/>
  <c r="J72" i="12"/>
  <c r="I72" i="12"/>
  <c r="J74" i="12"/>
  <c r="I74" i="12"/>
  <c r="J76" i="12"/>
  <c r="I76" i="12"/>
  <c r="J78" i="12"/>
  <c r="I78" i="12"/>
  <c r="J80" i="12"/>
  <c r="I80" i="12"/>
  <c r="J82" i="12"/>
  <c r="I82" i="12"/>
  <c r="J84" i="12"/>
  <c r="I84" i="12"/>
  <c r="J86" i="12"/>
  <c r="I86" i="12"/>
  <c r="J88" i="12"/>
  <c r="I88" i="12"/>
  <c r="J90" i="12"/>
  <c r="I90" i="12"/>
  <c r="J10" i="12"/>
  <c r="J14" i="12"/>
  <c r="I14" i="12"/>
  <c r="J18" i="12"/>
  <c r="I18" i="12"/>
  <c r="J22" i="12"/>
  <c r="I22" i="12"/>
  <c r="J26" i="12"/>
  <c r="I26" i="12"/>
  <c r="J34" i="12"/>
  <c r="I34" i="12"/>
  <c r="J38" i="12"/>
  <c r="I38" i="12"/>
  <c r="J42" i="12"/>
  <c r="I42" i="12"/>
  <c r="J46" i="12"/>
  <c r="I46" i="12"/>
  <c r="J57" i="12"/>
  <c r="I57" i="12"/>
  <c r="J59" i="12"/>
  <c r="I59" i="12"/>
  <c r="J61" i="12"/>
  <c r="J63" i="12"/>
  <c r="I63" i="12"/>
  <c r="J65" i="12"/>
  <c r="J67" i="12"/>
  <c r="I67" i="12"/>
  <c r="J69" i="12"/>
  <c r="J71" i="12"/>
  <c r="G70" i="12"/>
  <c r="I70" i="12" s="1"/>
  <c r="J73" i="12"/>
  <c r="I73" i="12"/>
  <c r="I75" i="12"/>
  <c r="J77" i="12"/>
  <c r="I77" i="12"/>
  <c r="J79" i="12"/>
  <c r="I79" i="12"/>
  <c r="I81" i="12"/>
  <c r="J83" i="12"/>
  <c r="I83" i="12"/>
  <c r="I85" i="12"/>
  <c r="J87" i="12"/>
  <c r="I87" i="12"/>
  <c r="I89" i="12"/>
  <c r="E92" i="12"/>
  <c r="J96" i="12"/>
  <c r="G56" i="12"/>
  <c r="G93" i="12"/>
  <c r="G95" i="12"/>
  <c r="J97" i="12"/>
  <c r="I97" i="12"/>
  <c r="J99" i="12"/>
  <c r="I99" i="12"/>
  <c r="J106" i="12"/>
  <c r="I106" i="12"/>
  <c r="I108" i="12"/>
  <c r="J113" i="12"/>
  <c r="I113" i="12"/>
  <c r="J115" i="12"/>
  <c r="I115" i="12"/>
  <c r="J117" i="12"/>
  <c r="G116" i="12"/>
  <c r="I116" i="12" s="1"/>
  <c r="J120" i="12"/>
  <c r="I120" i="12"/>
  <c r="J122" i="12"/>
  <c r="I122" i="12"/>
  <c r="G9" i="12"/>
  <c r="I9" i="12"/>
  <c r="G11" i="12"/>
  <c r="J11" i="12" s="1"/>
  <c r="I11" i="12"/>
  <c r="G13" i="12"/>
  <c r="J13" i="12" s="1"/>
  <c r="I13" i="12"/>
  <c r="G17" i="12"/>
  <c r="J17" i="12" s="1"/>
  <c r="I17" i="12"/>
  <c r="G19" i="12"/>
  <c r="J19" i="12" s="1"/>
  <c r="I19" i="12"/>
  <c r="G21" i="12"/>
  <c r="J21" i="12" s="1"/>
  <c r="I21" i="12"/>
  <c r="G25" i="12"/>
  <c r="J25" i="12" s="1"/>
  <c r="I25" i="12"/>
  <c r="G27" i="12"/>
  <c r="J27" i="12" s="1"/>
  <c r="I27" i="12"/>
  <c r="G29" i="12"/>
  <c r="I29" i="12"/>
  <c r="H28" i="12"/>
  <c r="G31" i="12"/>
  <c r="J31" i="12" s="1"/>
  <c r="G33" i="12"/>
  <c r="I33" i="12" s="1"/>
  <c r="H32" i="12"/>
  <c r="G35" i="12"/>
  <c r="J35" i="12" s="1"/>
  <c r="I35" i="12"/>
  <c r="G37" i="12"/>
  <c r="J37" i="12" s="1"/>
  <c r="I37" i="12"/>
  <c r="G39" i="12"/>
  <c r="J39" i="12" s="1"/>
  <c r="I39" i="12"/>
  <c r="G41" i="12"/>
  <c r="J41" i="12" s="1"/>
  <c r="I41" i="12"/>
  <c r="G43" i="12"/>
  <c r="J43" i="12" s="1"/>
  <c r="I43" i="12"/>
  <c r="G45" i="12"/>
  <c r="J45" i="12" s="1"/>
  <c r="I45" i="12"/>
  <c r="G47" i="12"/>
  <c r="J47" i="12" s="1"/>
  <c r="I47" i="12"/>
  <c r="G49" i="12"/>
  <c r="J49" i="12" s="1"/>
  <c r="I49" i="12"/>
  <c r="H51" i="12"/>
  <c r="E51" i="12"/>
  <c r="E8" i="12" s="1"/>
  <c r="G52" i="12"/>
  <c r="G53" i="12"/>
  <c r="J53" i="12" s="1"/>
  <c r="J98" i="12"/>
  <c r="I98" i="12"/>
  <c r="J101" i="12"/>
  <c r="J107" i="12"/>
  <c r="J112" i="12"/>
  <c r="G111" i="12"/>
  <c r="J114" i="12"/>
  <c r="I114" i="12"/>
  <c r="I118" i="12"/>
  <c r="J121" i="12"/>
  <c r="I121" i="12"/>
  <c r="J130" i="12"/>
  <c r="D154" i="12"/>
  <c r="C153" i="12"/>
  <c r="C129" i="12" s="1"/>
  <c r="L195" i="12"/>
  <c r="L191" i="12" s="1"/>
  <c r="D195" i="12"/>
  <c r="D191" i="12" s="1"/>
  <c r="B191" i="12"/>
  <c r="B172" i="12" s="1"/>
  <c r="D214" i="12"/>
  <c r="C213" i="12"/>
  <c r="J252" i="12"/>
  <c r="F124" i="12"/>
  <c r="J133" i="12"/>
  <c r="L133" i="12"/>
  <c r="J134" i="12"/>
  <c r="L134" i="12"/>
  <c r="J135" i="12"/>
  <c r="L135" i="12"/>
  <c r="D137" i="12"/>
  <c r="B136" i="12"/>
  <c r="J138" i="12"/>
  <c r="J136" i="12" s="1"/>
  <c r="L138" i="12"/>
  <c r="J139" i="12"/>
  <c r="L139" i="12"/>
  <c r="J140" i="12"/>
  <c r="L140" i="12"/>
  <c r="J141" i="12"/>
  <c r="L141" i="12"/>
  <c r="J142" i="12"/>
  <c r="L142" i="12"/>
  <c r="J143" i="12"/>
  <c r="L143" i="12"/>
  <c r="D145" i="12"/>
  <c r="D149" i="12"/>
  <c r="F129" i="12"/>
  <c r="F128" i="12" s="1"/>
  <c r="F127" i="12" s="1"/>
  <c r="F126" i="12" s="1"/>
  <c r="J154" i="12"/>
  <c r="J153" i="12" s="1"/>
  <c r="G172" i="12"/>
  <c r="J173" i="12"/>
  <c r="L175" i="12"/>
  <c r="H172" i="12"/>
  <c r="H129" i="12" s="1"/>
  <c r="H128" i="12" s="1"/>
  <c r="H127" i="12" s="1"/>
  <c r="J216" i="12"/>
  <c r="J215" i="12" s="1"/>
  <c r="H249" i="12"/>
  <c r="J169" i="12"/>
  <c r="J175" i="12"/>
  <c r="J177" i="12"/>
  <c r="J178" i="12"/>
  <c r="J180" i="12"/>
  <c r="J182" i="12"/>
  <c r="J192" i="12"/>
  <c r="J193" i="12"/>
  <c r="J196" i="12"/>
  <c r="J202" i="12"/>
  <c r="J204" i="12"/>
  <c r="G213" i="12"/>
  <c r="J214" i="12"/>
  <c r="J223" i="12"/>
  <c r="J225" i="12"/>
  <c r="J227" i="12"/>
  <c r="J229" i="12"/>
  <c r="J250" i="12"/>
  <c r="J253" i="12"/>
  <c r="J256" i="12"/>
  <c r="E12" i="11"/>
  <c r="G15" i="11"/>
  <c r="C25" i="11"/>
  <c r="B8" i="11"/>
  <c r="E8" i="11"/>
  <c r="E25" i="11" s="1"/>
  <c r="E47" i="11" s="1"/>
  <c r="D10" i="11"/>
  <c r="H10" i="11" s="1"/>
  <c r="H29" i="11"/>
  <c r="H30" i="11"/>
  <c r="H32" i="11"/>
  <c r="H36" i="11"/>
  <c r="H37" i="11"/>
  <c r="H38" i="11"/>
  <c r="H39" i="11"/>
  <c r="H40" i="11"/>
  <c r="H41" i="11"/>
  <c r="H42" i="11"/>
  <c r="H43" i="11"/>
  <c r="H44" i="11"/>
  <c r="H23" i="11"/>
  <c r="G23" i="11"/>
  <c r="C47" i="11"/>
  <c r="H18" i="11"/>
  <c r="H17" i="11" s="1"/>
  <c r="D17" i="11"/>
  <c r="D9" i="11"/>
  <c r="H15" i="11"/>
  <c r="H16" i="11"/>
  <c r="B17" i="11"/>
  <c r="B12" i="11" s="1"/>
  <c r="G17" i="11"/>
  <c r="G18" i="11"/>
  <c r="G19" i="11"/>
  <c r="G21" i="11"/>
  <c r="D22" i="11"/>
  <c r="D13" i="11"/>
  <c r="G13" i="11" s="1"/>
  <c r="D14" i="11"/>
  <c r="G129" i="12" l="1"/>
  <c r="F260" i="12"/>
  <c r="D172" i="12"/>
  <c r="I53" i="12"/>
  <c r="I31" i="12"/>
  <c r="G128" i="12"/>
  <c r="G127" i="12" s="1"/>
  <c r="G126" i="12" s="1"/>
  <c r="C128" i="12"/>
  <c r="C127" i="12" s="1"/>
  <c r="J23" i="12"/>
  <c r="J149" i="12"/>
  <c r="H126" i="12"/>
  <c r="B129" i="12"/>
  <c r="B128" i="12" s="1"/>
  <c r="B127" i="12" s="1"/>
  <c r="J116" i="12"/>
  <c r="J111" i="12" s="1"/>
  <c r="C87" i="13"/>
  <c r="D7" i="14"/>
  <c r="C6" i="13"/>
  <c r="E7" i="13"/>
  <c r="E87" i="13" s="1"/>
  <c r="J249" i="12"/>
  <c r="L250" i="12"/>
  <c r="L249" i="12" s="1"/>
  <c r="L172" i="12"/>
  <c r="D144" i="12"/>
  <c r="L145" i="12"/>
  <c r="L144" i="12" s="1"/>
  <c r="L137" i="12"/>
  <c r="L136" i="12" s="1"/>
  <c r="D136" i="12"/>
  <c r="L214" i="12"/>
  <c r="L213" i="12" s="1"/>
  <c r="D213" i="12"/>
  <c r="I111" i="12"/>
  <c r="J52" i="12"/>
  <c r="I52" i="12"/>
  <c r="J33" i="12"/>
  <c r="J32" i="12" s="1"/>
  <c r="G32" i="12"/>
  <c r="J9" i="12"/>
  <c r="J93" i="12"/>
  <c r="I93" i="12"/>
  <c r="G15" i="12"/>
  <c r="I15" i="12" s="1"/>
  <c r="J213" i="12"/>
  <c r="J191" i="12"/>
  <c r="J176" i="12"/>
  <c r="J172" i="12"/>
  <c r="J129" i="12" s="1"/>
  <c r="J128" i="12" s="1"/>
  <c r="J127" i="12" s="1"/>
  <c r="J126" i="12" s="1"/>
  <c r="C260" i="12"/>
  <c r="L154" i="12"/>
  <c r="L153" i="12" s="1"/>
  <c r="D153" i="12"/>
  <c r="B260" i="12"/>
  <c r="E7" i="12"/>
  <c r="E124" i="12" s="1"/>
  <c r="E260" i="12" s="1"/>
  <c r="I32" i="12"/>
  <c r="J29" i="12"/>
  <c r="J28" i="12" s="1"/>
  <c r="G28" i="12"/>
  <c r="I28" i="12" s="1"/>
  <c r="H8" i="12"/>
  <c r="J95" i="12"/>
  <c r="J94" i="12" s="1"/>
  <c r="G94" i="12"/>
  <c r="I94" i="12" s="1"/>
  <c r="I95" i="12"/>
  <c r="J56" i="12"/>
  <c r="J55" i="12" s="1"/>
  <c r="G55" i="12"/>
  <c r="I55" i="12" s="1"/>
  <c r="I56" i="12"/>
  <c r="J70" i="12"/>
  <c r="G23" i="12"/>
  <c r="I23" i="12" s="1"/>
  <c r="J15" i="12"/>
  <c r="G10" i="11"/>
  <c r="B25" i="11"/>
  <c r="B47" i="11" s="1"/>
  <c r="H28" i="11"/>
  <c r="H34" i="11"/>
  <c r="H22" i="11"/>
  <c r="H9" i="11"/>
  <c r="H8" i="11" s="1"/>
  <c r="D8" i="11"/>
  <c r="G8" i="11" s="1"/>
  <c r="G14" i="11"/>
  <c r="H14" i="11"/>
  <c r="D12" i="11"/>
  <c r="H13" i="11"/>
  <c r="H12" i="11" s="1"/>
  <c r="G22" i="11"/>
  <c r="G9" i="11"/>
  <c r="H7" i="12" l="1"/>
  <c r="J51" i="12"/>
  <c r="J8" i="12" s="1"/>
  <c r="D129" i="12"/>
  <c r="G92" i="12"/>
  <c r="I92" i="12" s="1"/>
  <c r="J92" i="12"/>
  <c r="G51" i="12"/>
  <c r="I51" i="12" s="1"/>
  <c r="L129" i="12"/>
  <c r="L128" i="12" s="1"/>
  <c r="H25" i="11"/>
  <c r="H27" i="11"/>
  <c r="H47" i="11" s="1"/>
  <c r="D25" i="11"/>
  <c r="G12" i="11"/>
  <c r="J7" i="12" l="1"/>
  <c r="J124" i="12" s="1"/>
  <c r="J260" i="12" s="1"/>
  <c r="D128" i="12"/>
  <c r="L127" i="12"/>
  <c r="L260" i="12"/>
  <c r="G8" i="12"/>
  <c r="H124" i="12"/>
  <c r="G25" i="11"/>
  <c r="D47" i="11"/>
  <c r="H260" i="12" l="1"/>
  <c r="D127" i="12"/>
  <c r="D260" i="12"/>
  <c r="G7" i="12"/>
  <c r="I8" i="12"/>
  <c r="G47" i="11"/>
  <c r="G124" i="12" l="1"/>
  <c r="I7" i="12"/>
  <c r="G260" i="12" l="1"/>
  <c r="I124" i="12"/>
  <c r="I260" i="12" l="1"/>
  <c r="F94" i="8" l="1"/>
  <c r="D94" i="8"/>
  <c r="C94" i="8"/>
  <c r="F93" i="8"/>
  <c r="D93" i="8"/>
  <c r="C93" i="8"/>
  <c r="F92" i="8"/>
  <c r="D92" i="8"/>
  <c r="C92" i="8"/>
  <c r="F91" i="8"/>
  <c r="D91" i="8"/>
  <c r="C91" i="8"/>
  <c r="D90" i="8"/>
  <c r="G89" i="8"/>
  <c r="F89" i="8"/>
  <c r="D89" i="8"/>
  <c r="C89" i="8"/>
  <c r="B89" i="8"/>
  <c r="F86" i="8"/>
  <c r="D86" i="8"/>
  <c r="C86" i="8"/>
  <c r="F85" i="8"/>
  <c r="D85" i="8"/>
  <c r="C85" i="8"/>
  <c r="F84" i="8"/>
  <c r="D84" i="8"/>
  <c r="C84" i="8"/>
  <c r="F83" i="8"/>
  <c r="D83" i="8"/>
  <c r="C83" i="8"/>
  <c r="F82" i="8"/>
  <c r="D82" i="8"/>
  <c r="C82" i="8"/>
  <c r="F80" i="8"/>
  <c r="D80" i="8"/>
  <c r="C80" i="8"/>
  <c r="F79" i="8"/>
  <c r="D79" i="8"/>
  <c r="C79" i="8"/>
  <c r="F78" i="8"/>
  <c r="D78" i="8"/>
  <c r="C78" i="8"/>
  <c r="F76" i="8"/>
  <c r="D76" i="8"/>
  <c r="C76" i="8"/>
  <c r="F74" i="8"/>
  <c r="D74" i="8"/>
  <c r="C74" i="8"/>
  <c r="F73" i="8"/>
  <c r="D73" i="8"/>
  <c r="C73" i="8"/>
  <c r="F72" i="8"/>
  <c r="D72" i="8"/>
  <c r="C72" i="8"/>
  <c r="F71" i="8"/>
  <c r="D71" i="8"/>
  <c r="C71" i="8"/>
  <c r="F70" i="8"/>
  <c r="D70" i="8"/>
  <c r="C70" i="8"/>
  <c r="F69" i="8"/>
  <c r="D69" i="8"/>
  <c r="C69" i="8"/>
  <c r="F68" i="8"/>
  <c r="D68" i="8"/>
  <c r="C68" i="8"/>
  <c r="F67" i="8"/>
  <c r="D67" i="8"/>
  <c r="C67" i="8"/>
  <c r="C66" i="8" s="1"/>
  <c r="H66" i="8"/>
  <c r="F66" i="8"/>
  <c r="B66" i="8"/>
  <c r="F65" i="8"/>
  <c r="D65" i="8"/>
  <c r="C65" i="8"/>
  <c r="F64" i="8"/>
  <c r="D64" i="8"/>
  <c r="C64" i="8"/>
  <c r="F63" i="8"/>
  <c r="D63" i="8"/>
  <c r="C63" i="8"/>
  <c r="F62" i="8"/>
  <c r="D62" i="8"/>
  <c r="C62" i="8"/>
  <c r="F61" i="8"/>
  <c r="D61" i="8"/>
  <c r="C61" i="8"/>
  <c r="F59" i="8"/>
  <c r="D59" i="8"/>
  <c r="C59" i="8"/>
  <c r="F58" i="8"/>
  <c r="D58" i="8"/>
  <c r="C58" i="8"/>
  <c r="F57" i="8"/>
  <c r="D57" i="8"/>
  <c r="C57" i="8"/>
  <c r="F56" i="8"/>
  <c r="D56" i="8"/>
  <c r="C56" i="8"/>
  <c r="F55" i="8"/>
  <c r="D55" i="8"/>
  <c r="C55" i="8"/>
  <c r="F54" i="8"/>
  <c r="D54" i="8"/>
  <c r="C54" i="8"/>
  <c r="F53" i="8"/>
  <c r="D53" i="8"/>
  <c r="C53" i="8"/>
  <c r="C52" i="8" s="1"/>
  <c r="H52" i="8"/>
  <c r="F52" i="8"/>
  <c r="F51" i="8"/>
  <c r="D51" i="8"/>
  <c r="C51" i="8"/>
  <c r="I51" i="8" s="1"/>
  <c r="F50" i="8"/>
  <c r="D50" i="8"/>
  <c r="C50" i="8"/>
  <c r="F49" i="8"/>
  <c r="D49" i="8"/>
  <c r="C49" i="8"/>
  <c r="H48" i="8"/>
  <c r="B48" i="8"/>
  <c r="F46" i="8"/>
  <c r="D46" i="8"/>
  <c r="C46" i="8"/>
  <c r="F45" i="8"/>
  <c r="D45" i="8"/>
  <c r="C45" i="8"/>
  <c r="F44" i="8"/>
  <c r="D44" i="8"/>
  <c r="C44" i="8"/>
  <c r="F43" i="8"/>
  <c r="D43" i="8"/>
  <c r="C43" i="8"/>
  <c r="F42" i="8"/>
  <c r="D42" i="8"/>
  <c r="C42" i="8"/>
  <c r="F41" i="8"/>
  <c r="D41" i="8"/>
  <c r="C41" i="8"/>
  <c r="F40" i="8"/>
  <c r="D40" i="8"/>
  <c r="C40" i="8"/>
  <c r="F39" i="8"/>
  <c r="D39" i="8"/>
  <c r="C39" i="8"/>
  <c r="F38" i="8"/>
  <c r="D38" i="8"/>
  <c r="C38" i="8"/>
  <c r="F37" i="8"/>
  <c r="D37" i="8"/>
  <c r="C37" i="8"/>
  <c r="I37" i="8" s="1"/>
  <c r="F36" i="8"/>
  <c r="D36" i="8"/>
  <c r="C36" i="8"/>
  <c r="F35" i="8"/>
  <c r="D35" i="8"/>
  <c r="C35" i="8"/>
  <c r="I35" i="8" s="1"/>
  <c r="F34" i="8"/>
  <c r="D34" i="8"/>
  <c r="C34" i="8"/>
  <c r="G33" i="8"/>
  <c r="G95" i="8" s="1"/>
  <c r="F33" i="8"/>
  <c r="D33" i="8"/>
  <c r="C33" i="8"/>
  <c r="F32" i="8"/>
  <c r="D32" i="8"/>
  <c r="C32" i="8"/>
  <c r="F31" i="8"/>
  <c r="D31" i="8"/>
  <c r="I31" i="8" s="1"/>
  <c r="C31" i="8"/>
  <c r="F30" i="8"/>
  <c r="D30" i="8"/>
  <c r="C30" i="8"/>
  <c r="C29" i="8" s="1"/>
  <c r="H29" i="8"/>
  <c r="F29" i="8"/>
  <c r="H28" i="8"/>
  <c r="F28" i="8"/>
  <c r="D28" i="8"/>
  <c r="C28" i="8"/>
  <c r="F27" i="8"/>
  <c r="D27" i="8"/>
  <c r="C27" i="8"/>
  <c r="F26" i="8"/>
  <c r="D26" i="8"/>
  <c r="C26" i="8"/>
  <c r="C25" i="8" s="1"/>
  <c r="H25" i="8"/>
  <c r="F25" i="8"/>
  <c r="F24" i="8"/>
  <c r="E24" i="8"/>
  <c r="D24" i="8"/>
  <c r="C24" i="8"/>
  <c r="F23" i="8"/>
  <c r="D23" i="8"/>
  <c r="C23" i="8"/>
  <c r="F22" i="8"/>
  <c r="D22" i="8"/>
  <c r="C22" i="8"/>
  <c r="F21" i="8"/>
  <c r="D21" i="8"/>
  <c r="C21" i="8"/>
  <c r="C20" i="8" s="1"/>
  <c r="H20" i="8"/>
  <c r="F20" i="8"/>
  <c r="F19" i="8"/>
  <c r="D19" i="8"/>
  <c r="C19" i="8"/>
  <c r="I19" i="8" s="1"/>
  <c r="F18" i="8"/>
  <c r="E18" i="8"/>
  <c r="E95" i="8" s="1"/>
  <c r="D18" i="8"/>
  <c r="C18" i="8"/>
  <c r="I18" i="8" s="1"/>
  <c r="F17" i="8"/>
  <c r="D17" i="8"/>
  <c r="I17" i="8" s="1"/>
  <c r="C17" i="8"/>
  <c r="F16" i="8"/>
  <c r="D16" i="8"/>
  <c r="C16" i="8"/>
  <c r="F15" i="8"/>
  <c r="D15" i="8"/>
  <c r="C15" i="8"/>
  <c r="F14" i="8"/>
  <c r="F12" i="8" s="1"/>
  <c r="D14" i="8"/>
  <c r="C14" i="8"/>
  <c r="C12" i="8" s="1"/>
  <c r="F13" i="8"/>
  <c r="D13" i="8"/>
  <c r="D12" i="8" s="1"/>
  <c r="C13" i="8"/>
  <c r="H12" i="8"/>
  <c r="H95" i="8" s="1"/>
  <c r="F11" i="8"/>
  <c r="D11" i="8"/>
  <c r="C11" i="8"/>
  <c r="F10" i="8"/>
  <c r="D10" i="8"/>
  <c r="C10" i="8"/>
  <c r="F9" i="8"/>
  <c r="D9" i="8"/>
  <c r="C9" i="8"/>
  <c r="F8" i="8"/>
  <c r="D8" i="8"/>
  <c r="C8" i="8"/>
  <c r="F7" i="8"/>
  <c r="D7" i="8"/>
  <c r="C7" i="8"/>
  <c r="F6" i="8"/>
  <c r="D6" i="8"/>
  <c r="C6" i="8"/>
  <c r="I6" i="8" s="1"/>
  <c r="A3" i="8"/>
  <c r="A1" i="8"/>
  <c r="N95" i="7"/>
  <c r="M95" i="7"/>
  <c r="L95" i="7"/>
  <c r="K95" i="7"/>
  <c r="J95" i="7"/>
  <c r="I95" i="7"/>
  <c r="H95" i="7"/>
  <c r="G95" i="7"/>
  <c r="E95" i="7"/>
  <c r="D95" i="7"/>
  <c r="C95" i="7"/>
  <c r="B95" i="7"/>
  <c r="N94" i="7"/>
  <c r="M94" i="7"/>
  <c r="L94" i="7"/>
  <c r="K94" i="7"/>
  <c r="J94" i="7"/>
  <c r="I94" i="7"/>
  <c r="H94" i="7"/>
  <c r="G94" i="7"/>
  <c r="E94" i="7"/>
  <c r="D94" i="7"/>
  <c r="C94" i="7"/>
  <c r="B94" i="7"/>
  <c r="N93" i="7"/>
  <c r="M93" i="7"/>
  <c r="L93" i="7"/>
  <c r="K93" i="7"/>
  <c r="J93" i="7"/>
  <c r="I93" i="7"/>
  <c r="H93" i="7"/>
  <c r="G93" i="7"/>
  <c r="E93" i="7"/>
  <c r="D93" i="7"/>
  <c r="C93" i="7"/>
  <c r="B93" i="7"/>
  <c r="N92" i="7"/>
  <c r="M92" i="7"/>
  <c r="M91" i="7" s="1"/>
  <c r="L92" i="7"/>
  <c r="L91" i="7" s="1"/>
  <c r="K92" i="7"/>
  <c r="J92" i="7"/>
  <c r="J91" i="7" s="1"/>
  <c r="I92" i="7"/>
  <c r="I91" i="7" s="1"/>
  <c r="H92" i="7"/>
  <c r="H91" i="7" s="1"/>
  <c r="G92" i="7"/>
  <c r="E92" i="7"/>
  <c r="E91" i="7" s="1"/>
  <c r="D92" i="7"/>
  <c r="D91" i="7" s="1"/>
  <c r="C92" i="7"/>
  <c r="C91" i="7" s="1"/>
  <c r="B92" i="7"/>
  <c r="K91" i="7"/>
  <c r="G91" i="7"/>
  <c r="B91" i="7"/>
  <c r="N90" i="7"/>
  <c r="M90" i="7"/>
  <c r="L90" i="7"/>
  <c r="K90" i="7"/>
  <c r="J90" i="7"/>
  <c r="I90" i="7"/>
  <c r="H90" i="7"/>
  <c r="G90" i="7"/>
  <c r="E90" i="7"/>
  <c r="D90" i="7"/>
  <c r="C90" i="7"/>
  <c r="B90" i="7"/>
  <c r="B89" i="7"/>
  <c r="O89" i="7" s="1"/>
  <c r="B88" i="7"/>
  <c r="O88" i="7" s="1"/>
  <c r="N87" i="7"/>
  <c r="M87" i="7"/>
  <c r="L87" i="7"/>
  <c r="K87" i="7"/>
  <c r="J87" i="7"/>
  <c r="I87" i="7"/>
  <c r="H87" i="7"/>
  <c r="G87" i="7"/>
  <c r="E87" i="7"/>
  <c r="D87" i="7"/>
  <c r="C87" i="7"/>
  <c r="B87" i="7"/>
  <c r="N86" i="7"/>
  <c r="M86" i="7"/>
  <c r="L86" i="7"/>
  <c r="K86" i="7"/>
  <c r="J86" i="7"/>
  <c r="I86" i="7"/>
  <c r="H86" i="7"/>
  <c r="G86" i="7"/>
  <c r="E86" i="7"/>
  <c r="D86" i="7"/>
  <c r="C86" i="7"/>
  <c r="B86" i="7"/>
  <c r="N85" i="7"/>
  <c r="M85" i="7"/>
  <c r="L85" i="7"/>
  <c r="K85" i="7"/>
  <c r="J85" i="7"/>
  <c r="I85" i="7"/>
  <c r="H85" i="7"/>
  <c r="G85" i="7"/>
  <c r="E85" i="7"/>
  <c r="D85" i="7"/>
  <c r="C85" i="7"/>
  <c r="B85" i="7"/>
  <c r="N84" i="7"/>
  <c r="M84" i="7"/>
  <c r="L84" i="7"/>
  <c r="K84" i="7"/>
  <c r="J84" i="7"/>
  <c r="I84" i="7"/>
  <c r="H84" i="7"/>
  <c r="G84" i="7"/>
  <c r="E84" i="7"/>
  <c r="D84" i="7"/>
  <c r="C84" i="7"/>
  <c r="B84" i="7"/>
  <c r="N83" i="7"/>
  <c r="M83" i="7"/>
  <c r="L83" i="7"/>
  <c r="K83" i="7"/>
  <c r="J83" i="7"/>
  <c r="I83" i="7"/>
  <c r="H83" i="7"/>
  <c r="G83" i="7"/>
  <c r="E83" i="7"/>
  <c r="D83" i="7"/>
  <c r="C83" i="7"/>
  <c r="B83" i="7"/>
  <c r="N82" i="7"/>
  <c r="M82" i="7"/>
  <c r="L82" i="7"/>
  <c r="K82" i="7"/>
  <c r="J82" i="7"/>
  <c r="I82" i="7"/>
  <c r="H82" i="7"/>
  <c r="G82" i="7"/>
  <c r="E82" i="7"/>
  <c r="D82" i="7"/>
  <c r="C82" i="7"/>
  <c r="B82" i="7"/>
  <c r="N81" i="7"/>
  <c r="M81" i="7"/>
  <c r="L81" i="7"/>
  <c r="K81" i="7"/>
  <c r="J81" i="7"/>
  <c r="I81" i="7"/>
  <c r="H81" i="7"/>
  <c r="G81" i="7"/>
  <c r="E81" i="7"/>
  <c r="D81" i="7"/>
  <c r="C81" i="7"/>
  <c r="B81" i="7"/>
  <c r="N80" i="7"/>
  <c r="M80" i="7"/>
  <c r="L80" i="7"/>
  <c r="K80" i="7"/>
  <c r="J80" i="7"/>
  <c r="I80" i="7"/>
  <c r="H80" i="7"/>
  <c r="G80" i="7"/>
  <c r="E80" i="7"/>
  <c r="D80" i="7"/>
  <c r="C80" i="7"/>
  <c r="B80" i="7"/>
  <c r="N79" i="7"/>
  <c r="M79" i="7"/>
  <c r="L79" i="7"/>
  <c r="K79" i="7"/>
  <c r="J79" i="7"/>
  <c r="I79" i="7"/>
  <c r="H79" i="7"/>
  <c r="G79" i="7"/>
  <c r="E79" i="7"/>
  <c r="D79" i="7"/>
  <c r="C79" i="7"/>
  <c r="B79" i="7"/>
  <c r="N78" i="7"/>
  <c r="M78" i="7"/>
  <c r="L78" i="7"/>
  <c r="K78" i="7"/>
  <c r="J78" i="7"/>
  <c r="I78" i="7"/>
  <c r="H78" i="7"/>
  <c r="G78" i="7"/>
  <c r="E78" i="7"/>
  <c r="D78" i="7"/>
  <c r="C78" i="7"/>
  <c r="B78" i="7"/>
  <c r="N77" i="7"/>
  <c r="M77" i="7"/>
  <c r="L77" i="7"/>
  <c r="K77" i="7"/>
  <c r="J77" i="7"/>
  <c r="I77" i="7"/>
  <c r="H77" i="7"/>
  <c r="G77" i="7"/>
  <c r="E77" i="7"/>
  <c r="D77" i="7"/>
  <c r="C77" i="7"/>
  <c r="B77" i="7"/>
  <c r="N76" i="7"/>
  <c r="M76" i="7"/>
  <c r="L76" i="7"/>
  <c r="K76" i="7"/>
  <c r="J76" i="7"/>
  <c r="I76" i="7"/>
  <c r="H76" i="7"/>
  <c r="G76" i="7"/>
  <c r="E76" i="7"/>
  <c r="D76" i="7"/>
  <c r="C76" i="7"/>
  <c r="B76" i="7"/>
  <c r="N75" i="7"/>
  <c r="M75" i="7"/>
  <c r="L75" i="7"/>
  <c r="K75" i="7"/>
  <c r="J75" i="7"/>
  <c r="I75" i="7"/>
  <c r="H75" i="7"/>
  <c r="G75" i="7"/>
  <c r="E75" i="7"/>
  <c r="D75" i="7"/>
  <c r="C75" i="7"/>
  <c r="B75" i="7"/>
  <c r="N74" i="7"/>
  <c r="M74" i="7"/>
  <c r="L74" i="7"/>
  <c r="K74" i="7"/>
  <c r="J74" i="7"/>
  <c r="I74" i="7"/>
  <c r="H74" i="7"/>
  <c r="G74" i="7"/>
  <c r="E74" i="7"/>
  <c r="D74" i="7"/>
  <c r="C74" i="7"/>
  <c r="B74" i="7"/>
  <c r="N73" i="7"/>
  <c r="M73" i="7"/>
  <c r="L73" i="7"/>
  <c r="K73" i="7"/>
  <c r="J73" i="7"/>
  <c r="I73" i="7"/>
  <c r="H73" i="7"/>
  <c r="G73" i="7"/>
  <c r="E73" i="7"/>
  <c r="D73" i="7"/>
  <c r="C73" i="7"/>
  <c r="B73" i="7"/>
  <c r="N72" i="7"/>
  <c r="M72" i="7"/>
  <c r="L72" i="7"/>
  <c r="K72" i="7"/>
  <c r="J72" i="7"/>
  <c r="I72" i="7"/>
  <c r="H72" i="7"/>
  <c r="G72" i="7"/>
  <c r="E72" i="7"/>
  <c r="D72" i="7"/>
  <c r="C72" i="7"/>
  <c r="B72" i="7"/>
  <c r="N71" i="7"/>
  <c r="M71" i="7"/>
  <c r="L71" i="7"/>
  <c r="K71" i="7"/>
  <c r="J71" i="7"/>
  <c r="I71" i="7"/>
  <c r="H71" i="7"/>
  <c r="G71" i="7"/>
  <c r="E71" i="7"/>
  <c r="D71" i="7"/>
  <c r="C71" i="7"/>
  <c r="B71" i="7"/>
  <c r="N70" i="7"/>
  <c r="M70" i="7"/>
  <c r="L70" i="7"/>
  <c r="K70" i="7"/>
  <c r="J70" i="7"/>
  <c r="I70" i="7"/>
  <c r="H70" i="7"/>
  <c r="G70" i="7"/>
  <c r="E70" i="7"/>
  <c r="D70" i="7"/>
  <c r="C70" i="7"/>
  <c r="B70" i="7"/>
  <c r="N69" i="7"/>
  <c r="M69" i="7"/>
  <c r="L69" i="7"/>
  <c r="K69" i="7"/>
  <c r="J69" i="7"/>
  <c r="I69" i="7"/>
  <c r="H69" i="7"/>
  <c r="G69" i="7"/>
  <c r="E69" i="7"/>
  <c r="D69" i="7"/>
  <c r="C69" i="7"/>
  <c r="B69" i="7"/>
  <c r="N68" i="7"/>
  <c r="M68" i="7"/>
  <c r="L68" i="7"/>
  <c r="K68" i="7"/>
  <c r="J68" i="7"/>
  <c r="I68" i="7"/>
  <c r="I67" i="7" s="1"/>
  <c r="H68" i="7"/>
  <c r="G68" i="7"/>
  <c r="E68" i="7"/>
  <c r="D68" i="7"/>
  <c r="C68" i="7"/>
  <c r="B68" i="7"/>
  <c r="N66" i="7"/>
  <c r="M66" i="7"/>
  <c r="L66" i="7"/>
  <c r="K66" i="7"/>
  <c r="J66" i="7"/>
  <c r="I66" i="7"/>
  <c r="H66" i="7"/>
  <c r="G66" i="7"/>
  <c r="E66" i="7"/>
  <c r="D66" i="7"/>
  <c r="C66" i="7"/>
  <c r="B66" i="7"/>
  <c r="N65" i="7"/>
  <c r="M65" i="7"/>
  <c r="L65" i="7"/>
  <c r="K65" i="7"/>
  <c r="J65" i="7"/>
  <c r="I65" i="7"/>
  <c r="H65" i="7"/>
  <c r="G65" i="7"/>
  <c r="E65" i="7"/>
  <c r="D65" i="7"/>
  <c r="C65" i="7"/>
  <c r="B65" i="7"/>
  <c r="N64" i="7"/>
  <c r="M64" i="7"/>
  <c r="L64" i="7"/>
  <c r="K64" i="7"/>
  <c r="J64" i="7"/>
  <c r="I64" i="7"/>
  <c r="H64" i="7"/>
  <c r="G64" i="7"/>
  <c r="E64" i="7"/>
  <c r="D64" i="7"/>
  <c r="C64" i="7"/>
  <c r="B64" i="7"/>
  <c r="N63" i="7"/>
  <c r="M63" i="7"/>
  <c r="L63" i="7"/>
  <c r="K63" i="7"/>
  <c r="J63" i="7"/>
  <c r="I63" i="7"/>
  <c r="H63" i="7"/>
  <c r="G63" i="7"/>
  <c r="E63" i="7"/>
  <c r="D63" i="7"/>
  <c r="C63" i="7"/>
  <c r="B63" i="7"/>
  <c r="N62" i="7"/>
  <c r="M62" i="7"/>
  <c r="L62" i="7"/>
  <c r="K62" i="7"/>
  <c r="J62" i="7"/>
  <c r="I62" i="7"/>
  <c r="H62" i="7"/>
  <c r="G62" i="7"/>
  <c r="E62" i="7"/>
  <c r="D62" i="7"/>
  <c r="C62" i="7"/>
  <c r="B62" i="7"/>
  <c r="N61" i="7"/>
  <c r="M61" i="7"/>
  <c r="L61" i="7"/>
  <c r="K61" i="7"/>
  <c r="J61" i="7"/>
  <c r="I61" i="7"/>
  <c r="H61" i="7"/>
  <c r="G61" i="7"/>
  <c r="E61" i="7"/>
  <c r="D61" i="7"/>
  <c r="C61" i="7"/>
  <c r="B61" i="7"/>
  <c r="N60" i="7"/>
  <c r="M60" i="7"/>
  <c r="L60" i="7"/>
  <c r="K60" i="7"/>
  <c r="J60" i="7"/>
  <c r="I60" i="7"/>
  <c r="H60" i="7"/>
  <c r="G60" i="7"/>
  <c r="E60" i="7"/>
  <c r="D60" i="7"/>
  <c r="C60" i="7"/>
  <c r="B60" i="7"/>
  <c r="N59" i="7"/>
  <c r="M59" i="7"/>
  <c r="L59" i="7"/>
  <c r="K59" i="7"/>
  <c r="J59" i="7"/>
  <c r="I59" i="7"/>
  <c r="H59" i="7"/>
  <c r="G59" i="7"/>
  <c r="E59" i="7"/>
  <c r="D59" i="7"/>
  <c r="C59" i="7"/>
  <c r="B59" i="7"/>
  <c r="N58" i="7"/>
  <c r="M58" i="7"/>
  <c r="L58" i="7"/>
  <c r="K58" i="7"/>
  <c r="J58" i="7"/>
  <c r="I58" i="7"/>
  <c r="H58" i="7"/>
  <c r="G58" i="7"/>
  <c r="E58" i="7"/>
  <c r="D58" i="7"/>
  <c r="C58" i="7"/>
  <c r="B58" i="7"/>
  <c r="N57" i="7"/>
  <c r="M57" i="7"/>
  <c r="L57" i="7"/>
  <c r="K57" i="7"/>
  <c r="J57" i="7"/>
  <c r="I57" i="7"/>
  <c r="H57" i="7"/>
  <c r="G57" i="7"/>
  <c r="E57" i="7"/>
  <c r="D57" i="7"/>
  <c r="C57" i="7"/>
  <c r="B57" i="7"/>
  <c r="N56" i="7"/>
  <c r="M56" i="7"/>
  <c r="L56" i="7"/>
  <c r="K56" i="7"/>
  <c r="J56" i="7"/>
  <c r="I56" i="7"/>
  <c r="H56" i="7"/>
  <c r="G56" i="7"/>
  <c r="E56" i="7"/>
  <c r="D56" i="7"/>
  <c r="C56" i="7"/>
  <c r="B56" i="7"/>
  <c r="N55" i="7"/>
  <c r="M55" i="7"/>
  <c r="L55" i="7"/>
  <c r="K55" i="7"/>
  <c r="J55" i="7"/>
  <c r="I55" i="7"/>
  <c r="H55" i="7"/>
  <c r="G55" i="7"/>
  <c r="E55" i="7"/>
  <c r="D55" i="7"/>
  <c r="C55" i="7"/>
  <c r="B55" i="7"/>
  <c r="N54" i="7"/>
  <c r="M54" i="7"/>
  <c r="L54" i="7"/>
  <c r="K54" i="7"/>
  <c r="J54" i="7"/>
  <c r="I54" i="7"/>
  <c r="H54" i="7"/>
  <c r="G54" i="7"/>
  <c r="E54" i="7"/>
  <c r="D54" i="7"/>
  <c r="C54" i="7"/>
  <c r="B54" i="7"/>
  <c r="N53" i="7"/>
  <c r="M53" i="7"/>
  <c r="M52" i="7" s="1"/>
  <c r="L53" i="7"/>
  <c r="K53" i="7"/>
  <c r="K52" i="7" s="1"/>
  <c r="J53" i="7"/>
  <c r="I53" i="7"/>
  <c r="I52" i="7" s="1"/>
  <c r="H53" i="7"/>
  <c r="H52" i="7" s="1"/>
  <c r="G53" i="7"/>
  <c r="G52" i="7" s="1"/>
  <c r="E53" i="7"/>
  <c r="D53" i="7"/>
  <c r="D52" i="7" s="1"/>
  <c r="C53" i="7"/>
  <c r="B53" i="7"/>
  <c r="B52" i="7" s="1"/>
  <c r="L52" i="7"/>
  <c r="C52" i="7"/>
  <c r="N51" i="7"/>
  <c r="M51" i="7"/>
  <c r="L51" i="7"/>
  <c r="K51" i="7"/>
  <c r="J51" i="7"/>
  <c r="I51" i="7"/>
  <c r="H51" i="7"/>
  <c r="G51" i="7"/>
  <c r="E51" i="7"/>
  <c r="D51" i="7"/>
  <c r="C51" i="7"/>
  <c r="B51" i="7"/>
  <c r="N50" i="7"/>
  <c r="M50" i="7"/>
  <c r="L50" i="7"/>
  <c r="K50" i="7"/>
  <c r="J50" i="7"/>
  <c r="I50" i="7"/>
  <c r="H50" i="7"/>
  <c r="G50" i="7"/>
  <c r="E50" i="7"/>
  <c r="D50" i="7"/>
  <c r="C50" i="7"/>
  <c r="B50" i="7"/>
  <c r="N49" i="7"/>
  <c r="M49" i="7"/>
  <c r="L49" i="7"/>
  <c r="K49" i="7"/>
  <c r="J49" i="7"/>
  <c r="I49" i="7"/>
  <c r="H49" i="7"/>
  <c r="G49" i="7"/>
  <c r="E49" i="7"/>
  <c r="D49" i="7"/>
  <c r="C49" i="7"/>
  <c r="B49" i="7"/>
  <c r="F48" i="7"/>
  <c r="N46" i="7"/>
  <c r="M46" i="7"/>
  <c r="L46" i="7"/>
  <c r="K46" i="7"/>
  <c r="J46" i="7"/>
  <c r="I46" i="7"/>
  <c r="H46" i="7"/>
  <c r="G46" i="7"/>
  <c r="E46" i="7"/>
  <c r="D46" i="7"/>
  <c r="C46" i="7"/>
  <c r="B46" i="7"/>
  <c r="N45" i="7"/>
  <c r="M45" i="7"/>
  <c r="L45" i="7"/>
  <c r="K45" i="7"/>
  <c r="J45" i="7"/>
  <c r="I45" i="7"/>
  <c r="H45" i="7"/>
  <c r="G45" i="7"/>
  <c r="E45" i="7"/>
  <c r="D45" i="7"/>
  <c r="C45" i="7"/>
  <c r="B45" i="7"/>
  <c r="N44" i="7"/>
  <c r="M44" i="7"/>
  <c r="L44" i="7"/>
  <c r="K44" i="7"/>
  <c r="J44" i="7"/>
  <c r="I44" i="7"/>
  <c r="H44" i="7"/>
  <c r="G44" i="7"/>
  <c r="E44" i="7"/>
  <c r="D44" i="7"/>
  <c r="C44" i="7"/>
  <c r="B44" i="7"/>
  <c r="N43" i="7"/>
  <c r="M43" i="7"/>
  <c r="L43" i="7"/>
  <c r="K43" i="7"/>
  <c r="J43" i="7"/>
  <c r="I43" i="7"/>
  <c r="H43" i="7"/>
  <c r="G43" i="7"/>
  <c r="E43" i="7"/>
  <c r="D43" i="7"/>
  <c r="C43" i="7"/>
  <c r="B43" i="7"/>
  <c r="N42" i="7"/>
  <c r="M42" i="7"/>
  <c r="L42" i="7"/>
  <c r="K42" i="7"/>
  <c r="J42" i="7"/>
  <c r="I42" i="7"/>
  <c r="H42" i="7"/>
  <c r="G42" i="7"/>
  <c r="E42" i="7"/>
  <c r="D42" i="7"/>
  <c r="C42" i="7"/>
  <c r="B42" i="7"/>
  <c r="N41" i="7"/>
  <c r="M41" i="7"/>
  <c r="L41" i="7"/>
  <c r="K41" i="7"/>
  <c r="J41" i="7"/>
  <c r="I41" i="7"/>
  <c r="H41" i="7"/>
  <c r="G41" i="7"/>
  <c r="E41" i="7"/>
  <c r="D41" i="7"/>
  <c r="C41" i="7"/>
  <c r="B41" i="7"/>
  <c r="N40" i="7"/>
  <c r="M40" i="7"/>
  <c r="L40" i="7"/>
  <c r="K40" i="7"/>
  <c r="J40" i="7"/>
  <c r="I40" i="7"/>
  <c r="H40" i="7"/>
  <c r="G40" i="7"/>
  <c r="E40" i="7"/>
  <c r="D40" i="7"/>
  <c r="C40" i="7"/>
  <c r="B40" i="7"/>
  <c r="N39" i="7"/>
  <c r="M39" i="7"/>
  <c r="L39" i="7"/>
  <c r="K39" i="7"/>
  <c r="J39" i="7"/>
  <c r="I39" i="7"/>
  <c r="H39" i="7"/>
  <c r="G39" i="7"/>
  <c r="E39" i="7"/>
  <c r="D39" i="7"/>
  <c r="C39" i="7"/>
  <c r="B39" i="7"/>
  <c r="N38" i="7"/>
  <c r="M38" i="7"/>
  <c r="L38" i="7"/>
  <c r="K38" i="7"/>
  <c r="J38" i="7"/>
  <c r="I38" i="7"/>
  <c r="H38" i="7"/>
  <c r="G38" i="7"/>
  <c r="E38" i="7"/>
  <c r="D38" i="7"/>
  <c r="C38" i="7"/>
  <c r="B38" i="7"/>
  <c r="N37" i="7"/>
  <c r="M37" i="7"/>
  <c r="L37" i="7"/>
  <c r="K37" i="7"/>
  <c r="J37" i="7"/>
  <c r="I37" i="7"/>
  <c r="H37" i="7"/>
  <c r="G37" i="7"/>
  <c r="E37" i="7"/>
  <c r="D37" i="7"/>
  <c r="C37" i="7"/>
  <c r="B37" i="7"/>
  <c r="N36" i="7"/>
  <c r="M36" i="7"/>
  <c r="L36" i="7"/>
  <c r="K36" i="7"/>
  <c r="J36" i="7"/>
  <c r="I36" i="7"/>
  <c r="H36" i="7"/>
  <c r="G36" i="7"/>
  <c r="F36" i="7"/>
  <c r="E36" i="7"/>
  <c r="D36" i="7"/>
  <c r="C36" i="7"/>
  <c r="B36" i="7"/>
  <c r="N35" i="7"/>
  <c r="M35" i="7"/>
  <c r="L35" i="7"/>
  <c r="K35" i="7"/>
  <c r="J35" i="7"/>
  <c r="I35" i="7"/>
  <c r="H35" i="7"/>
  <c r="G35" i="7"/>
  <c r="E35" i="7"/>
  <c r="D35" i="7"/>
  <c r="C35" i="7"/>
  <c r="B35" i="7"/>
  <c r="N34" i="7"/>
  <c r="M34" i="7"/>
  <c r="L34" i="7"/>
  <c r="K34" i="7"/>
  <c r="J34" i="7"/>
  <c r="I34" i="7"/>
  <c r="H34" i="7"/>
  <c r="G34" i="7"/>
  <c r="E34" i="7"/>
  <c r="D34" i="7"/>
  <c r="C34" i="7"/>
  <c r="B34" i="7"/>
  <c r="N33" i="7"/>
  <c r="M33" i="7"/>
  <c r="L33" i="7"/>
  <c r="K33" i="7"/>
  <c r="J33" i="7"/>
  <c r="I33" i="7"/>
  <c r="H33" i="7"/>
  <c r="G33" i="7"/>
  <c r="E33" i="7"/>
  <c r="D33" i="7"/>
  <c r="C33" i="7"/>
  <c r="B33" i="7"/>
  <c r="N32" i="7"/>
  <c r="M32" i="7"/>
  <c r="L32" i="7"/>
  <c r="K32" i="7"/>
  <c r="J32" i="7"/>
  <c r="I32" i="7"/>
  <c r="H32" i="7"/>
  <c r="G32" i="7"/>
  <c r="E32" i="7"/>
  <c r="D32" i="7"/>
  <c r="C32" i="7"/>
  <c r="B32" i="7"/>
  <c r="N31" i="7"/>
  <c r="M31" i="7"/>
  <c r="L31" i="7"/>
  <c r="K31" i="7"/>
  <c r="J31" i="7"/>
  <c r="I31" i="7"/>
  <c r="H31" i="7"/>
  <c r="G31" i="7"/>
  <c r="F31" i="7"/>
  <c r="E31" i="7"/>
  <c r="D31" i="7"/>
  <c r="C31" i="7"/>
  <c r="B31" i="7"/>
  <c r="N30" i="7"/>
  <c r="N29" i="7" s="1"/>
  <c r="M30" i="7"/>
  <c r="L30" i="7"/>
  <c r="K30" i="7"/>
  <c r="J30" i="7"/>
  <c r="J29" i="7" s="1"/>
  <c r="I30" i="7"/>
  <c r="H30" i="7"/>
  <c r="G30" i="7"/>
  <c r="F30" i="7"/>
  <c r="F29" i="7" s="1"/>
  <c r="F96" i="7" s="1"/>
  <c r="E30" i="7"/>
  <c r="D30" i="7"/>
  <c r="C30" i="7"/>
  <c r="B30" i="7"/>
  <c r="B29" i="7" s="1"/>
  <c r="L29" i="7"/>
  <c r="H29" i="7"/>
  <c r="D29" i="7"/>
  <c r="N28" i="7"/>
  <c r="M28" i="7"/>
  <c r="L28" i="7"/>
  <c r="K28" i="7"/>
  <c r="J28" i="7"/>
  <c r="I28" i="7"/>
  <c r="H28" i="7"/>
  <c r="G28" i="7"/>
  <c r="E28" i="7"/>
  <c r="D28" i="7"/>
  <c r="C28" i="7"/>
  <c r="B28" i="7"/>
  <c r="N27" i="7"/>
  <c r="M27" i="7"/>
  <c r="L27" i="7"/>
  <c r="K27" i="7"/>
  <c r="J27" i="7"/>
  <c r="I27" i="7"/>
  <c r="H27" i="7"/>
  <c r="G27" i="7"/>
  <c r="E27" i="7"/>
  <c r="D27" i="7"/>
  <c r="C27" i="7"/>
  <c r="B27" i="7"/>
  <c r="N26" i="7"/>
  <c r="N25" i="7" s="1"/>
  <c r="M26" i="7"/>
  <c r="M25" i="7" s="1"/>
  <c r="L26" i="7"/>
  <c r="L25" i="7" s="1"/>
  <c r="K26" i="7"/>
  <c r="K25" i="7" s="1"/>
  <c r="J26" i="7"/>
  <c r="J25" i="7" s="1"/>
  <c r="I26" i="7"/>
  <c r="I25" i="7" s="1"/>
  <c r="H26" i="7"/>
  <c r="H25" i="7" s="1"/>
  <c r="G26" i="7"/>
  <c r="G25" i="7" s="1"/>
  <c r="E26" i="7"/>
  <c r="E25" i="7" s="1"/>
  <c r="D26" i="7"/>
  <c r="D25" i="7" s="1"/>
  <c r="C26" i="7"/>
  <c r="C25" i="7" s="1"/>
  <c r="B26" i="7"/>
  <c r="B25" i="7" s="1"/>
  <c r="N24" i="7"/>
  <c r="M24" i="7"/>
  <c r="L24" i="7"/>
  <c r="K24" i="7"/>
  <c r="J24" i="7"/>
  <c r="I24" i="7"/>
  <c r="H24" i="7"/>
  <c r="G24" i="7"/>
  <c r="E24" i="7"/>
  <c r="D24" i="7"/>
  <c r="C24" i="7"/>
  <c r="B24" i="7"/>
  <c r="N23" i="7"/>
  <c r="M23" i="7"/>
  <c r="L23" i="7"/>
  <c r="K23" i="7"/>
  <c r="J23" i="7"/>
  <c r="I23" i="7"/>
  <c r="H23" i="7"/>
  <c r="G23" i="7"/>
  <c r="E23" i="7"/>
  <c r="D23" i="7"/>
  <c r="C23" i="7"/>
  <c r="B23" i="7"/>
  <c r="N22" i="7"/>
  <c r="M22" i="7"/>
  <c r="L22" i="7"/>
  <c r="K22" i="7"/>
  <c r="J22" i="7"/>
  <c r="I22" i="7"/>
  <c r="H22" i="7"/>
  <c r="G22" i="7"/>
  <c r="E22" i="7"/>
  <c r="D22" i="7"/>
  <c r="C22" i="7"/>
  <c r="B22" i="7"/>
  <c r="N21" i="7"/>
  <c r="M21" i="7"/>
  <c r="M20" i="7" s="1"/>
  <c r="L21" i="7"/>
  <c r="K21" i="7"/>
  <c r="K20" i="7" s="1"/>
  <c r="J21" i="7"/>
  <c r="J20" i="7" s="1"/>
  <c r="I21" i="7"/>
  <c r="I20" i="7" s="1"/>
  <c r="H21" i="7"/>
  <c r="H20" i="7" s="1"/>
  <c r="G21" i="7"/>
  <c r="G20" i="7" s="1"/>
  <c r="E21" i="7"/>
  <c r="E20" i="7" s="1"/>
  <c r="D21" i="7"/>
  <c r="D20" i="7" s="1"/>
  <c r="C21" i="7"/>
  <c r="B21" i="7"/>
  <c r="B20" i="7" s="1"/>
  <c r="L20" i="7"/>
  <c r="C20" i="7"/>
  <c r="N19" i="7"/>
  <c r="M19" i="7"/>
  <c r="L19" i="7"/>
  <c r="K19" i="7"/>
  <c r="J19" i="7"/>
  <c r="I19" i="7"/>
  <c r="H19" i="7"/>
  <c r="G19" i="7"/>
  <c r="E19" i="7"/>
  <c r="D19" i="7"/>
  <c r="C19" i="7"/>
  <c r="B19" i="7"/>
  <c r="N18" i="7"/>
  <c r="M18" i="7"/>
  <c r="L18" i="7"/>
  <c r="K18" i="7"/>
  <c r="J18" i="7"/>
  <c r="I18" i="7"/>
  <c r="H18" i="7"/>
  <c r="G18" i="7"/>
  <c r="E18" i="7"/>
  <c r="D18" i="7"/>
  <c r="C18" i="7"/>
  <c r="B18" i="7"/>
  <c r="N17" i="7"/>
  <c r="M17" i="7"/>
  <c r="L17" i="7"/>
  <c r="K17" i="7"/>
  <c r="J17" i="7"/>
  <c r="I17" i="7"/>
  <c r="H17" i="7"/>
  <c r="G17" i="7"/>
  <c r="E17" i="7"/>
  <c r="D17" i="7"/>
  <c r="C17" i="7"/>
  <c r="B17" i="7"/>
  <c r="N16" i="7"/>
  <c r="M16" i="7"/>
  <c r="L16" i="7"/>
  <c r="K16" i="7"/>
  <c r="J16" i="7"/>
  <c r="I16" i="7"/>
  <c r="H16" i="7"/>
  <c r="G16" i="7"/>
  <c r="E16" i="7"/>
  <c r="D16" i="7"/>
  <c r="C16" i="7"/>
  <c r="B16" i="7"/>
  <c r="N15" i="7"/>
  <c r="M15" i="7"/>
  <c r="L15" i="7"/>
  <c r="K15" i="7"/>
  <c r="J15" i="7"/>
  <c r="I15" i="7"/>
  <c r="H15" i="7"/>
  <c r="G15" i="7"/>
  <c r="E15" i="7"/>
  <c r="D15" i="7"/>
  <c r="C15" i="7"/>
  <c r="B15" i="7"/>
  <c r="N14" i="7"/>
  <c r="M14" i="7"/>
  <c r="L14" i="7"/>
  <c r="K14" i="7"/>
  <c r="J14" i="7"/>
  <c r="I14" i="7"/>
  <c r="H14" i="7"/>
  <c r="G14" i="7"/>
  <c r="E14" i="7"/>
  <c r="D14" i="7"/>
  <c r="C14" i="7"/>
  <c r="B14" i="7"/>
  <c r="N13" i="7"/>
  <c r="M13" i="7"/>
  <c r="M12" i="7" s="1"/>
  <c r="L13" i="7"/>
  <c r="K13" i="7"/>
  <c r="K12" i="7" s="1"/>
  <c r="J13" i="7"/>
  <c r="I13" i="7"/>
  <c r="I12" i="7" s="1"/>
  <c r="H13" i="7"/>
  <c r="H12" i="7" s="1"/>
  <c r="G13" i="7"/>
  <c r="G12" i="7" s="1"/>
  <c r="E13" i="7"/>
  <c r="D13" i="7"/>
  <c r="D12" i="7" s="1"/>
  <c r="C13" i="7"/>
  <c r="C12" i="7" s="1"/>
  <c r="B13" i="7"/>
  <c r="B12" i="7" s="1"/>
  <c r="L12" i="7"/>
  <c r="N11" i="7"/>
  <c r="M11" i="7"/>
  <c r="L11" i="7"/>
  <c r="K11" i="7"/>
  <c r="J11" i="7"/>
  <c r="I11" i="7"/>
  <c r="H11" i="7"/>
  <c r="G11" i="7"/>
  <c r="E11" i="7"/>
  <c r="D11" i="7"/>
  <c r="C11" i="7"/>
  <c r="B11" i="7"/>
  <c r="N10" i="7"/>
  <c r="M10" i="7"/>
  <c r="L10" i="7"/>
  <c r="K10" i="7"/>
  <c r="J10" i="7"/>
  <c r="I10" i="7"/>
  <c r="H10" i="7"/>
  <c r="G10" i="7"/>
  <c r="E10" i="7"/>
  <c r="D10" i="7"/>
  <c r="C10" i="7"/>
  <c r="B10" i="7"/>
  <c r="N9" i="7"/>
  <c r="M9" i="7"/>
  <c r="L9" i="7"/>
  <c r="K9" i="7"/>
  <c r="J9" i="7"/>
  <c r="I9" i="7"/>
  <c r="H9" i="7"/>
  <c r="G9" i="7"/>
  <c r="E9" i="7"/>
  <c r="D9" i="7"/>
  <c r="C9" i="7"/>
  <c r="B9" i="7"/>
  <c r="N8" i="7"/>
  <c r="M8" i="7"/>
  <c r="L8" i="7"/>
  <c r="K8" i="7"/>
  <c r="J8" i="7"/>
  <c r="I8" i="7"/>
  <c r="H8" i="7"/>
  <c r="G8" i="7"/>
  <c r="E8" i="7"/>
  <c r="D8" i="7"/>
  <c r="C8" i="7"/>
  <c r="B8" i="7"/>
  <c r="N7" i="7"/>
  <c r="M7" i="7"/>
  <c r="L7" i="7"/>
  <c r="K7" i="7"/>
  <c r="J7" i="7"/>
  <c r="I7" i="7"/>
  <c r="H7" i="7"/>
  <c r="G7" i="7"/>
  <c r="E7" i="7"/>
  <c r="D7" i="7"/>
  <c r="C7" i="7"/>
  <c r="B7" i="7"/>
  <c r="N6" i="7"/>
  <c r="M6" i="7"/>
  <c r="L6" i="7"/>
  <c r="K6" i="7"/>
  <c r="J6" i="7"/>
  <c r="I6" i="7"/>
  <c r="H6" i="7"/>
  <c r="G6" i="7"/>
  <c r="E6" i="7"/>
  <c r="D6" i="7"/>
  <c r="C6" i="7"/>
  <c r="B6" i="7"/>
  <c r="A3" i="7"/>
  <c r="A1" i="7"/>
  <c r="K94" i="6"/>
  <c r="I94" i="6"/>
  <c r="H94" i="6"/>
  <c r="G94" i="6"/>
  <c r="F94" i="6"/>
  <c r="E94" i="6"/>
  <c r="D94" i="6"/>
  <c r="C94" i="6"/>
  <c r="B94" i="6"/>
  <c r="K93" i="6"/>
  <c r="I93" i="6"/>
  <c r="H93" i="6"/>
  <c r="G93" i="6"/>
  <c r="F93" i="6"/>
  <c r="E93" i="6"/>
  <c r="D93" i="6"/>
  <c r="C93" i="6"/>
  <c r="B93" i="6"/>
  <c r="K92" i="6"/>
  <c r="K91" i="6" s="1"/>
  <c r="I92" i="6"/>
  <c r="H92" i="6"/>
  <c r="G92" i="6"/>
  <c r="F92" i="6"/>
  <c r="E92" i="6"/>
  <c r="D92" i="6"/>
  <c r="C92" i="6"/>
  <c r="B92" i="6"/>
  <c r="B91" i="6" s="1"/>
  <c r="K90" i="6"/>
  <c r="I90" i="6"/>
  <c r="H90" i="6"/>
  <c r="G90" i="6"/>
  <c r="F90" i="6"/>
  <c r="E90" i="6"/>
  <c r="D90" i="6"/>
  <c r="C90" i="6"/>
  <c r="L90" i="6" s="1"/>
  <c r="M90" i="6" s="1"/>
  <c r="B90" i="6"/>
  <c r="K87" i="6"/>
  <c r="I87" i="6"/>
  <c r="H87" i="6"/>
  <c r="G87" i="6"/>
  <c r="F87" i="6"/>
  <c r="E87" i="6"/>
  <c r="D87" i="6"/>
  <c r="C87" i="6"/>
  <c r="B87" i="6"/>
  <c r="K86" i="6"/>
  <c r="I86" i="6"/>
  <c r="H86" i="6"/>
  <c r="G86" i="6"/>
  <c r="F86" i="6"/>
  <c r="E86" i="6"/>
  <c r="D86" i="6"/>
  <c r="C86" i="6"/>
  <c r="L86" i="6" s="1"/>
  <c r="M86" i="6" s="1"/>
  <c r="B86" i="6"/>
  <c r="K85" i="6"/>
  <c r="I85" i="6"/>
  <c r="H85" i="6"/>
  <c r="G85" i="6"/>
  <c r="F85" i="6"/>
  <c r="E85" i="6"/>
  <c r="D85" i="6"/>
  <c r="C85" i="6"/>
  <c r="B85" i="6"/>
  <c r="K84" i="6"/>
  <c r="I84" i="6"/>
  <c r="H84" i="6"/>
  <c r="G84" i="6"/>
  <c r="F84" i="6"/>
  <c r="E84" i="6"/>
  <c r="D84" i="6"/>
  <c r="C84" i="6"/>
  <c r="L84" i="6" s="1"/>
  <c r="M84" i="6" s="1"/>
  <c r="B84" i="6"/>
  <c r="K83" i="6"/>
  <c r="I83" i="6"/>
  <c r="H83" i="6"/>
  <c r="G83" i="6"/>
  <c r="F83" i="6"/>
  <c r="E83" i="6"/>
  <c r="D83" i="6"/>
  <c r="C83" i="6"/>
  <c r="B83" i="6"/>
  <c r="K82" i="6"/>
  <c r="I82" i="6"/>
  <c r="H82" i="6"/>
  <c r="G82" i="6"/>
  <c r="F82" i="6"/>
  <c r="E82" i="6"/>
  <c r="D82" i="6"/>
  <c r="C82" i="6"/>
  <c r="L82" i="6" s="1"/>
  <c r="M82" i="6" s="1"/>
  <c r="B82" i="6"/>
  <c r="K81" i="6"/>
  <c r="I81" i="6"/>
  <c r="H81" i="6"/>
  <c r="G81" i="6"/>
  <c r="F81" i="6"/>
  <c r="E81" i="6"/>
  <c r="D81" i="6"/>
  <c r="C81" i="6"/>
  <c r="B81" i="6"/>
  <c r="K80" i="6"/>
  <c r="I80" i="6"/>
  <c r="H80" i="6"/>
  <c r="G80" i="6"/>
  <c r="F80" i="6"/>
  <c r="E80" i="6"/>
  <c r="D80" i="6"/>
  <c r="C80" i="6"/>
  <c r="L80" i="6" s="1"/>
  <c r="M80" i="6" s="1"/>
  <c r="B80" i="6"/>
  <c r="K79" i="6"/>
  <c r="I79" i="6"/>
  <c r="H79" i="6"/>
  <c r="G79" i="6"/>
  <c r="F79" i="6"/>
  <c r="E79" i="6"/>
  <c r="D79" i="6"/>
  <c r="C79" i="6"/>
  <c r="B79" i="6"/>
  <c r="K78" i="6"/>
  <c r="I78" i="6"/>
  <c r="H78" i="6"/>
  <c r="G78" i="6"/>
  <c r="F78" i="6"/>
  <c r="E78" i="6"/>
  <c r="D78" i="6"/>
  <c r="C78" i="6"/>
  <c r="B78" i="6"/>
  <c r="K77" i="6"/>
  <c r="I77" i="6"/>
  <c r="H77" i="6"/>
  <c r="G77" i="6"/>
  <c r="F77" i="6"/>
  <c r="E77" i="6"/>
  <c r="D77" i="6"/>
  <c r="C77" i="6"/>
  <c r="B77" i="6"/>
  <c r="K76" i="6"/>
  <c r="I76" i="6"/>
  <c r="H76" i="6"/>
  <c r="G76" i="6"/>
  <c r="F76" i="6"/>
  <c r="E76" i="6"/>
  <c r="D76" i="6"/>
  <c r="C76" i="6"/>
  <c r="L76" i="6" s="1"/>
  <c r="B76" i="6"/>
  <c r="K75" i="6"/>
  <c r="I75" i="6"/>
  <c r="H75" i="6"/>
  <c r="G75" i="6"/>
  <c r="F75" i="6"/>
  <c r="E75" i="6"/>
  <c r="D75" i="6"/>
  <c r="C75" i="6"/>
  <c r="B75" i="6"/>
  <c r="K74" i="6"/>
  <c r="I74" i="6"/>
  <c r="H74" i="6"/>
  <c r="G74" i="6"/>
  <c r="F74" i="6"/>
  <c r="E74" i="6"/>
  <c r="D74" i="6"/>
  <c r="C74" i="6"/>
  <c r="L74" i="6" s="1"/>
  <c r="M74" i="6" s="1"/>
  <c r="B74" i="6"/>
  <c r="K73" i="6"/>
  <c r="I73" i="6"/>
  <c r="H73" i="6"/>
  <c r="G73" i="6"/>
  <c r="F73" i="6"/>
  <c r="E73" i="6"/>
  <c r="D73" i="6"/>
  <c r="C73" i="6"/>
  <c r="B73" i="6"/>
  <c r="K72" i="6"/>
  <c r="I72" i="6"/>
  <c r="H72" i="6"/>
  <c r="G72" i="6"/>
  <c r="F72" i="6"/>
  <c r="E72" i="6"/>
  <c r="D72" i="6"/>
  <c r="C72" i="6"/>
  <c r="B72" i="6"/>
  <c r="K71" i="6"/>
  <c r="I71" i="6"/>
  <c r="H71" i="6"/>
  <c r="G71" i="6"/>
  <c r="F71" i="6"/>
  <c r="E71" i="6"/>
  <c r="D71" i="6"/>
  <c r="C71" i="6"/>
  <c r="B71" i="6"/>
  <c r="K70" i="6"/>
  <c r="I70" i="6"/>
  <c r="H70" i="6"/>
  <c r="G70" i="6"/>
  <c r="F70" i="6"/>
  <c r="E70" i="6"/>
  <c r="D70" i="6"/>
  <c r="C70" i="6"/>
  <c r="L70" i="6" s="1"/>
  <c r="M70" i="6" s="1"/>
  <c r="B70" i="6"/>
  <c r="K69" i="6"/>
  <c r="I69" i="6"/>
  <c r="H69" i="6"/>
  <c r="G69" i="6"/>
  <c r="F69" i="6"/>
  <c r="E69" i="6"/>
  <c r="D69" i="6"/>
  <c r="C69" i="6"/>
  <c r="B69" i="6"/>
  <c r="K68" i="6"/>
  <c r="I68" i="6"/>
  <c r="I67" i="6" s="1"/>
  <c r="H68" i="6"/>
  <c r="G68" i="6"/>
  <c r="G67" i="6" s="1"/>
  <c r="F68" i="6"/>
  <c r="E68" i="6"/>
  <c r="E67" i="6" s="1"/>
  <c r="D68" i="6"/>
  <c r="C68" i="6"/>
  <c r="C67" i="6" s="1"/>
  <c r="B68" i="6"/>
  <c r="K67" i="6"/>
  <c r="K66" i="6"/>
  <c r="I66" i="6"/>
  <c r="H66" i="6"/>
  <c r="G66" i="6"/>
  <c r="F66" i="6"/>
  <c r="E66" i="6"/>
  <c r="D66" i="6"/>
  <c r="C66" i="6"/>
  <c r="B66" i="6"/>
  <c r="K65" i="6"/>
  <c r="I65" i="6"/>
  <c r="H65" i="6"/>
  <c r="G65" i="6"/>
  <c r="F65" i="6"/>
  <c r="E65" i="6"/>
  <c r="D65" i="6"/>
  <c r="C65" i="6"/>
  <c r="B65" i="6"/>
  <c r="K64" i="6"/>
  <c r="I64" i="6"/>
  <c r="H64" i="6"/>
  <c r="G64" i="6"/>
  <c r="F64" i="6"/>
  <c r="E64" i="6"/>
  <c r="D64" i="6"/>
  <c r="C64" i="6"/>
  <c r="B64" i="6"/>
  <c r="K63" i="6"/>
  <c r="I63" i="6"/>
  <c r="H63" i="6"/>
  <c r="G63" i="6"/>
  <c r="F63" i="6"/>
  <c r="E63" i="6"/>
  <c r="D63" i="6"/>
  <c r="C63" i="6"/>
  <c r="B63" i="6"/>
  <c r="K62" i="6"/>
  <c r="I62" i="6"/>
  <c r="H62" i="6"/>
  <c r="G62" i="6"/>
  <c r="F62" i="6"/>
  <c r="E62" i="6"/>
  <c r="D62" i="6"/>
  <c r="C62" i="6"/>
  <c r="B62" i="6"/>
  <c r="K61" i="6"/>
  <c r="I61" i="6"/>
  <c r="H61" i="6"/>
  <c r="G61" i="6"/>
  <c r="F61" i="6"/>
  <c r="E61" i="6"/>
  <c r="D61" i="6"/>
  <c r="C61" i="6"/>
  <c r="B61" i="6"/>
  <c r="K60" i="6"/>
  <c r="I60" i="6"/>
  <c r="H60" i="6"/>
  <c r="G60" i="6"/>
  <c r="F60" i="6"/>
  <c r="E60" i="6"/>
  <c r="D60" i="6"/>
  <c r="C60" i="6"/>
  <c r="B60" i="6"/>
  <c r="K58" i="6"/>
  <c r="I58" i="6"/>
  <c r="H58" i="6"/>
  <c r="G58" i="6"/>
  <c r="F58" i="6"/>
  <c r="E58" i="6"/>
  <c r="D58" i="6"/>
  <c r="C58" i="6"/>
  <c r="B58" i="6"/>
  <c r="K57" i="6"/>
  <c r="I57" i="6"/>
  <c r="H57" i="6"/>
  <c r="G57" i="6"/>
  <c r="F57" i="6"/>
  <c r="E57" i="6"/>
  <c r="D57" i="6"/>
  <c r="C57" i="6"/>
  <c r="B57" i="6"/>
  <c r="K56" i="6"/>
  <c r="I56" i="6"/>
  <c r="H56" i="6"/>
  <c r="G56" i="6"/>
  <c r="F56" i="6"/>
  <c r="E56" i="6"/>
  <c r="D56" i="6"/>
  <c r="C56" i="6"/>
  <c r="B56" i="6"/>
  <c r="K55" i="6"/>
  <c r="I55" i="6"/>
  <c r="H55" i="6"/>
  <c r="G55" i="6"/>
  <c r="F55" i="6"/>
  <c r="E55" i="6"/>
  <c r="D55" i="6"/>
  <c r="C55" i="6"/>
  <c r="B55" i="6"/>
  <c r="K54" i="6"/>
  <c r="I54" i="6"/>
  <c r="H54" i="6"/>
  <c r="G54" i="6"/>
  <c r="F54" i="6"/>
  <c r="E54" i="6"/>
  <c r="D54" i="6"/>
  <c r="C54" i="6"/>
  <c r="B54" i="6"/>
  <c r="K53" i="6"/>
  <c r="I53" i="6"/>
  <c r="H53" i="6"/>
  <c r="G53" i="6"/>
  <c r="F53" i="6"/>
  <c r="E53" i="6"/>
  <c r="D53" i="6"/>
  <c r="C53" i="6"/>
  <c r="B53" i="6"/>
  <c r="K51" i="6"/>
  <c r="I51" i="6"/>
  <c r="H51" i="6"/>
  <c r="G51" i="6"/>
  <c r="F51" i="6"/>
  <c r="E51" i="6"/>
  <c r="D51" i="6"/>
  <c r="C51" i="6"/>
  <c r="B51" i="6"/>
  <c r="K50" i="6"/>
  <c r="I50" i="6"/>
  <c r="H50" i="6"/>
  <c r="G50" i="6"/>
  <c r="F50" i="6"/>
  <c r="E50" i="6"/>
  <c r="D50" i="6"/>
  <c r="C50" i="6"/>
  <c r="B50" i="6"/>
  <c r="K49" i="6"/>
  <c r="I49" i="6"/>
  <c r="H49" i="6"/>
  <c r="G49" i="6"/>
  <c r="F49" i="6"/>
  <c r="E49" i="6"/>
  <c r="D49" i="6"/>
  <c r="C49" i="6"/>
  <c r="B49" i="6"/>
  <c r="K46" i="6"/>
  <c r="I46" i="6"/>
  <c r="H46" i="6"/>
  <c r="G46" i="6"/>
  <c r="F46" i="6"/>
  <c r="E46" i="6"/>
  <c r="D46" i="6"/>
  <c r="C46" i="6"/>
  <c r="B46" i="6"/>
  <c r="K45" i="6"/>
  <c r="I45" i="6"/>
  <c r="H45" i="6"/>
  <c r="G45" i="6"/>
  <c r="F45" i="6"/>
  <c r="E45" i="6"/>
  <c r="D45" i="6"/>
  <c r="C45" i="6"/>
  <c r="B45" i="6"/>
  <c r="K44" i="6"/>
  <c r="I44" i="6"/>
  <c r="H44" i="6"/>
  <c r="G44" i="6"/>
  <c r="F44" i="6"/>
  <c r="E44" i="6"/>
  <c r="D44" i="6"/>
  <c r="C44" i="6"/>
  <c r="B44" i="6"/>
  <c r="K43" i="6"/>
  <c r="I43" i="6"/>
  <c r="H43" i="6"/>
  <c r="G43" i="6"/>
  <c r="F43" i="6"/>
  <c r="E43" i="6"/>
  <c r="D43" i="6"/>
  <c r="C43" i="6"/>
  <c r="B43" i="6"/>
  <c r="K42" i="6"/>
  <c r="I42" i="6"/>
  <c r="H42" i="6"/>
  <c r="G42" i="6"/>
  <c r="F42" i="6"/>
  <c r="E42" i="6"/>
  <c r="D42" i="6"/>
  <c r="C42" i="6"/>
  <c r="B42" i="6"/>
  <c r="K41" i="6"/>
  <c r="I41" i="6"/>
  <c r="H41" i="6"/>
  <c r="G41" i="6"/>
  <c r="F41" i="6"/>
  <c r="E41" i="6"/>
  <c r="D41" i="6"/>
  <c r="C41" i="6"/>
  <c r="B41" i="6"/>
  <c r="K40" i="6"/>
  <c r="I40" i="6"/>
  <c r="H40" i="6"/>
  <c r="G40" i="6"/>
  <c r="F40" i="6"/>
  <c r="E40" i="6"/>
  <c r="D40" i="6"/>
  <c r="C40" i="6"/>
  <c r="B40" i="6"/>
  <c r="K39" i="6"/>
  <c r="I39" i="6"/>
  <c r="H39" i="6"/>
  <c r="G39" i="6"/>
  <c r="F39" i="6"/>
  <c r="E39" i="6"/>
  <c r="D39" i="6"/>
  <c r="C39" i="6"/>
  <c r="B39" i="6"/>
  <c r="K38" i="6"/>
  <c r="I38" i="6"/>
  <c r="H38" i="6"/>
  <c r="G38" i="6"/>
  <c r="F38" i="6"/>
  <c r="E38" i="6"/>
  <c r="D38" i="6"/>
  <c r="C38" i="6"/>
  <c r="B38" i="6"/>
  <c r="K37" i="6"/>
  <c r="J37" i="6"/>
  <c r="J96" i="6" s="1"/>
  <c r="I37" i="6"/>
  <c r="H37" i="6"/>
  <c r="G37" i="6"/>
  <c r="F37" i="6"/>
  <c r="E37" i="6"/>
  <c r="D37" i="6"/>
  <c r="C37" i="6"/>
  <c r="B37" i="6"/>
  <c r="K36" i="6"/>
  <c r="I36" i="6"/>
  <c r="H36" i="6"/>
  <c r="G36" i="6"/>
  <c r="F36" i="6"/>
  <c r="E36" i="6"/>
  <c r="D36" i="6"/>
  <c r="C36" i="6"/>
  <c r="B36" i="6"/>
  <c r="K35" i="6"/>
  <c r="I35" i="6"/>
  <c r="H35" i="6"/>
  <c r="G35" i="6"/>
  <c r="F35" i="6"/>
  <c r="E35" i="6"/>
  <c r="D35" i="6"/>
  <c r="C35" i="6"/>
  <c r="B35" i="6"/>
  <c r="K34" i="6"/>
  <c r="I34" i="6"/>
  <c r="H34" i="6"/>
  <c r="G34" i="6"/>
  <c r="F34" i="6"/>
  <c r="E34" i="6"/>
  <c r="D34" i="6"/>
  <c r="C34" i="6"/>
  <c r="B34" i="6"/>
  <c r="K33" i="6"/>
  <c r="I33" i="6"/>
  <c r="H33" i="6"/>
  <c r="G33" i="6"/>
  <c r="F33" i="6"/>
  <c r="E33" i="6"/>
  <c r="D33" i="6"/>
  <c r="C33" i="6"/>
  <c r="B33" i="6"/>
  <c r="K32" i="6"/>
  <c r="I32" i="6"/>
  <c r="H32" i="6"/>
  <c r="G32" i="6"/>
  <c r="F32" i="6"/>
  <c r="E32" i="6"/>
  <c r="D32" i="6"/>
  <c r="C32" i="6"/>
  <c r="B32" i="6"/>
  <c r="K31" i="6"/>
  <c r="I31" i="6"/>
  <c r="H31" i="6"/>
  <c r="G31" i="6"/>
  <c r="F31" i="6"/>
  <c r="E31" i="6"/>
  <c r="D31" i="6"/>
  <c r="C31" i="6"/>
  <c r="B31" i="6"/>
  <c r="K30" i="6"/>
  <c r="I30" i="6"/>
  <c r="H30" i="6"/>
  <c r="G30" i="6"/>
  <c r="F30" i="6"/>
  <c r="F29" i="6" s="1"/>
  <c r="E30" i="6"/>
  <c r="D30" i="6"/>
  <c r="C30" i="6"/>
  <c r="B30" i="6"/>
  <c r="K28" i="6"/>
  <c r="I28" i="6"/>
  <c r="H28" i="6"/>
  <c r="G28" i="6"/>
  <c r="F28" i="6"/>
  <c r="E28" i="6"/>
  <c r="D28" i="6"/>
  <c r="C28" i="6"/>
  <c r="B28" i="6"/>
  <c r="K27" i="6"/>
  <c r="I27" i="6"/>
  <c r="H27" i="6"/>
  <c r="G27" i="6"/>
  <c r="F27" i="6"/>
  <c r="E27" i="6"/>
  <c r="D27" i="6"/>
  <c r="C27" i="6"/>
  <c r="B27" i="6"/>
  <c r="K26" i="6"/>
  <c r="I26" i="6"/>
  <c r="H26" i="6"/>
  <c r="G26" i="6"/>
  <c r="F26" i="6"/>
  <c r="F25" i="6" s="1"/>
  <c r="E26" i="6"/>
  <c r="D26" i="6"/>
  <c r="C26" i="6"/>
  <c r="B26" i="6"/>
  <c r="K24" i="6"/>
  <c r="I24" i="6"/>
  <c r="H24" i="6"/>
  <c r="G24" i="6"/>
  <c r="F24" i="6"/>
  <c r="E24" i="6"/>
  <c r="D24" i="6"/>
  <c r="C24" i="6"/>
  <c r="B24" i="6"/>
  <c r="K23" i="6"/>
  <c r="I23" i="6"/>
  <c r="H23" i="6"/>
  <c r="G23" i="6"/>
  <c r="F23" i="6"/>
  <c r="E23" i="6"/>
  <c r="D23" i="6"/>
  <c r="C23" i="6"/>
  <c r="B23" i="6"/>
  <c r="K22" i="6"/>
  <c r="I22" i="6"/>
  <c r="H22" i="6"/>
  <c r="G22" i="6"/>
  <c r="F22" i="6"/>
  <c r="E22" i="6"/>
  <c r="D22" i="6"/>
  <c r="C22" i="6"/>
  <c r="B22" i="6"/>
  <c r="K21" i="6"/>
  <c r="I21" i="6"/>
  <c r="H21" i="6"/>
  <c r="G21" i="6"/>
  <c r="F21" i="6"/>
  <c r="E21" i="6"/>
  <c r="D21" i="6"/>
  <c r="C21" i="6"/>
  <c r="B21" i="6"/>
  <c r="K19" i="6"/>
  <c r="I19" i="6"/>
  <c r="H19" i="6"/>
  <c r="G19" i="6"/>
  <c r="F19" i="6"/>
  <c r="E19" i="6"/>
  <c r="D19" i="6"/>
  <c r="C19" i="6"/>
  <c r="B19" i="6"/>
  <c r="K18" i="6"/>
  <c r="I18" i="6"/>
  <c r="H18" i="6"/>
  <c r="G18" i="6"/>
  <c r="F18" i="6"/>
  <c r="E18" i="6"/>
  <c r="D18" i="6"/>
  <c r="C18" i="6"/>
  <c r="B18" i="6"/>
  <c r="K17" i="6"/>
  <c r="I17" i="6"/>
  <c r="H17" i="6"/>
  <c r="G17" i="6"/>
  <c r="F17" i="6"/>
  <c r="E17" i="6"/>
  <c r="D17" i="6"/>
  <c r="C17" i="6"/>
  <c r="B17" i="6"/>
  <c r="K16" i="6"/>
  <c r="I16" i="6"/>
  <c r="H16" i="6"/>
  <c r="G16" i="6"/>
  <c r="F16" i="6"/>
  <c r="E16" i="6"/>
  <c r="D16" i="6"/>
  <c r="C16" i="6"/>
  <c r="B16" i="6"/>
  <c r="K15" i="6"/>
  <c r="I15" i="6"/>
  <c r="H15" i="6"/>
  <c r="G15" i="6"/>
  <c r="F15" i="6"/>
  <c r="E15" i="6"/>
  <c r="D15" i="6"/>
  <c r="C15" i="6"/>
  <c r="B15" i="6"/>
  <c r="K14" i="6"/>
  <c r="I14" i="6"/>
  <c r="H14" i="6"/>
  <c r="G14" i="6"/>
  <c r="F14" i="6"/>
  <c r="E14" i="6"/>
  <c r="D14" i="6"/>
  <c r="C14" i="6"/>
  <c r="B14" i="6"/>
  <c r="K13" i="6"/>
  <c r="I13" i="6"/>
  <c r="H13" i="6"/>
  <c r="G13" i="6"/>
  <c r="F13" i="6"/>
  <c r="E13" i="6"/>
  <c r="D13" i="6"/>
  <c r="C13" i="6"/>
  <c r="B13" i="6"/>
  <c r="K11" i="6"/>
  <c r="I11" i="6"/>
  <c r="H11" i="6"/>
  <c r="G11" i="6"/>
  <c r="F11" i="6"/>
  <c r="E11" i="6"/>
  <c r="D11" i="6"/>
  <c r="C11" i="6"/>
  <c r="B11" i="6"/>
  <c r="K10" i="6"/>
  <c r="I10" i="6"/>
  <c r="H10" i="6"/>
  <c r="G10" i="6"/>
  <c r="F10" i="6"/>
  <c r="E10" i="6"/>
  <c r="D10" i="6"/>
  <c r="C10" i="6"/>
  <c r="B10" i="6"/>
  <c r="K9" i="6"/>
  <c r="I9" i="6"/>
  <c r="H9" i="6"/>
  <c r="G9" i="6"/>
  <c r="F9" i="6"/>
  <c r="E9" i="6"/>
  <c r="D9" i="6"/>
  <c r="C9" i="6"/>
  <c r="B9" i="6"/>
  <c r="K8" i="6"/>
  <c r="I8" i="6"/>
  <c r="H8" i="6"/>
  <c r="G8" i="6"/>
  <c r="F8" i="6"/>
  <c r="E8" i="6"/>
  <c r="D8" i="6"/>
  <c r="C8" i="6"/>
  <c r="B8" i="6"/>
  <c r="K7" i="6"/>
  <c r="I7" i="6"/>
  <c r="H7" i="6"/>
  <c r="G7" i="6"/>
  <c r="F7" i="6"/>
  <c r="E7" i="6"/>
  <c r="D7" i="6"/>
  <c r="C7" i="6"/>
  <c r="B7" i="6"/>
  <c r="K6" i="6"/>
  <c r="I6" i="6"/>
  <c r="H6" i="6"/>
  <c r="G6" i="6"/>
  <c r="F6" i="6"/>
  <c r="E6" i="6"/>
  <c r="D6" i="6"/>
  <c r="C6" i="6"/>
  <c r="B6" i="6"/>
  <c r="A3" i="6"/>
  <c r="A1" i="6"/>
  <c r="J94" i="5"/>
  <c r="H94" i="5"/>
  <c r="G94" i="5"/>
  <c r="F94" i="5"/>
  <c r="E94" i="5"/>
  <c r="D94" i="5"/>
  <c r="C94" i="5"/>
  <c r="B94" i="5"/>
  <c r="J93" i="5"/>
  <c r="I93" i="5"/>
  <c r="H93" i="5"/>
  <c r="G93" i="5"/>
  <c r="F93" i="5"/>
  <c r="E93" i="5"/>
  <c r="D93" i="5"/>
  <c r="C93" i="5"/>
  <c r="B93" i="5"/>
  <c r="J92" i="5"/>
  <c r="J91" i="5" s="1"/>
  <c r="I92" i="5"/>
  <c r="H92" i="5"/>
  <c r="G92" i="5"/>
  <c r="F92" i="5"/>
  <c r="E92" i="5"/>
  <c r="D92" i="5"/>
  <c r="C92" i="5"/>
  <c r="B92" i="5"/>
  <c r="J90" i="5"/>
  <c r="I90" i="5"/>
  <c r="H90" i="5"/>
  <c r="G90" i="5"/>
  <c r="F90" i="5"/>
  <c r="E90" i="5"/>
  <c r="D90" i="5"/>
  <c r="C90" i="5"/>
  <c r="B90" i="5"/>
  <c r="H89" i="5"/>
  <c r="E89" i="5"/>
  <c r="H88" i="5"/>
  <c r="E88" i="5"/>
  <c r="J87" i="5"/>
  <c r="H87" i="5"/>
  <c r="G87" i="5"/>
  <c r="F87" i="5"/>
  <c r="E87" i="5"/>
  <c r="D87" i="5"/>
  <c r="C87" i="5"/>
  <c r="B87" i="5"/>
  <c r="J86" i="5"/>
  <c r="H86" i="5"/>
  <c r="G86" i="5"/>
  <c r="F86" i="5"/>
  <c r="E86" i="5"/>
  <c r="D86" i="5"/>
  <c r="C86" i="5"/>
  <c r="B86" i="5"/>
  <c r="J85" i="5"/>
  <c r="H85" i="5"/>
  <c r="G85" i="5"/>
  <c r="F85" i="5"/>
  <c r="E85" i="5"/>
  <c r="D85" i="5"/>
  <c r="C85" i="5"/>
  <c r="B85" i="5"/>
  <c r="J84" i="5"/>
  <c r="H84" i="5"/>
  <c r="G84" i="5"/>
  <c r="F84" i="5"/>
  <c r="E84" i="5"/>
  <c r="D84" i="5"/>
  <c r="C84" i="5"/>
  <c r="B84" i="5"/>
  <c r="J83" i="5"/>
  <c r="H83" i="5"/>
  <c r="G83" i="5"/>
  <c r="F83" i="5"/>
  <c r="E83" i="5"/>
  <c r="D83" i="5"/>
  <c r="C83" i="5"/>
  <c r="B83" i="5"/>
  <c r="J82" i="5"/>
  <c r="H82" i="5"/>
  <c r="G82" i="5"/>
  <c r="F82" i="5"/>
  <c r="E82" i="5"/>
  <c r="D82" i="5"/>
  <c r="C82" i="5"/>
  <c r="B82" i="5"/>
  <c r="J81" i="5"/>
  <c r="H81" i="5"/>
  <c r="G81" i="5"/>
  <c r="F81" i="5"/>
  <c r="E81" i="5"/>
  <c r="D81" i="5"/>
  <c r="C81" i="5"/>
  <c r="B81" i="5"/>
  <c r="J80" i="5"/>
  <c r="H80" i="5"/>
  <c r="G80" i="5"/>
  <c r="F80" i="5"/>
  <c r="E80" i="5"/>
  <c r="D80" i="5"/>
  <c r="C80" i="5"/>
  <c r="B80" i="5"/>
  <c r="J79" i="5"/>
  <c r="H79" i="5"/>
  <c r="G79" i="5"/>
  <c r="F79" i="5"/>
  <c r="E79" i="5"/>
  <c r="D79" i="5"/>
  <c r="C79" i="5"/>
  <c r="B79" i="5"/>
  <c r="J78" i="5"/>
  <c r="H78" i="5"/>
  <c r="G78" i="5"/>
  <c r="F78" i="5"/>
  <c r="E78" i="5"/>
  <c r="D78" i="5"/>
  <c r="C78" i="5"/>
  <c r="B78" i="5"/>
  <c r="J77" i="5"/>
  <c r="H77" i="5"/>
  <c r="G77" i="5"/>
  <c r="F77" i="5"/>
  <c r="E77" i="5"/>
  <c r="D77" i="5"/>
  <c r="C77" i="5"/>
  <c r="B77" i="5"/>
  <c r="J76" i="5"/>
  <c r="H76" i="5"/>
  <c r="G76" i="5"/>
  <c r="F76" i="5"/>
  <c r="E76" i="5"/>
  <c r="D76" i="5"/>
  <c r="C76" i="5"/>
  <c r="B76" i="5"/>
  <c r="J75" i="5"/>
  <c r="H75" i="5"/>
  <c r="G75" i="5"/>
  <c r="F75" i="5"/>
  <c r="E75" i="5"/>
  <c r="D75" i="5"/>
  <c r="C75" i="5"/>
  <c r="B75" i="5"/>
  <c r="J74" i="5"/>
  <c r="H74" i="5"/>
  <c r="G74" i="5"/>
  <c r="F74" i="5"/>
  <c r="E74" i="5"/>
  <c r="D74" i="5"/>
  <c r="C74" i="5"/>
  <c r="B74" i="5"/>
  <c r="J73" i="5"/>
  <c r="H73" i="5"/>
  <c r="G73" i="5"/>
  <c r="F73" i="5"/>
  <c r="E73" i="5"/>
  <c r="D73" i="5"/>
  <c r="C73" i="5"/>
  <c r="B73" i="5"/>
  <c r="J72" i="5"/>
  <c r="H72" i="5"/>
  <c r="G72" i="5"/>
  <c r="F72" i="5"/>
  <c r="E72" i="5"/>
  <c r="D72" i="5"/>
  <c r="C72" i="5"/>
  <c r="B72" i="5"/>
  <c r="J71" i="5"/>
  <c r="H71" i="5"/>
  <c r="G71" i="5"/>
  <c r="F71" i="5"/>
  <c r="E71" i="5"/>
  <c r="D71" i="5"/>
  <c r="C71" i="5"/>
  <c r="B71" i="5"/>
  <c r="J70" i="5"/>
  <c r="H70" i="5"/>
  <c r="G70" i="5"/>
  <c r="F70" i="5"/>
  <c r="E70" i="5"/>
  <c r="D70" i="5"/>
  <c r="C70" i="5"/>
  <c r="B70" i="5"/>
  <c r="J69" i="5"/>
  <c r="H69" i="5"/>
  <c r="G69" i="5"/>
  <c r="F69" i="5"/>
  <c r="E69" i="5"/>
  <c r="D69" i="5"/>
  <c r="C69" i="5"/>
  <c r="B69" i="5"/>
  <c r="J68" i="5"/>
  <c r="H68" i="5"/>
  <c r="G68" i="5"/>
  <c r="F68" i="5"/>
  <c r="E68" i="5"/>
  <c r="D68" i="5"/>
  <c r="C68" i="5"/>
  <c r="B68" i="5"/>
  <c r="J67" i="5"/>
  <c r="H67" i="5"/>
  <c r="G67" i="5"/>
  <c r="F67" i="5"/>
  <c r="E67" i="5"/>
  <c r="D67" i="5"/>
  <c r="C67" i="5"/>
  <c r="B67" i="5"/>
  <c r="J66" i="5"/>
  <c r="H66" i="5"/>
  <c r="G66" i="5"/>
  <c r="F66" i="5"/>
  <c r="E66" i="5"/>
  <c r="D66" i="5"/>
  <c r="C66" i="5"/>
  <c r="B66" i="5"/>
  <c r="J65" i="5"/>
  <c r="H65" i="5"/>
  <c r="G65" i="5"/>
  <c r="F65" i="5"/>
  <c r="E65" i="5"/>
  <c r="D65" i="5"/>
  <c r="C65" i="5"/>
  <c r="B65" i="5"/>
  <c r="J64" i="5"/>
  <c r="H64" i="5"/>
  <c r="G64" i="5"/>
  <c r="F64" i="5"/>
  <c r="E64" i="5"/>
  <c r="D64" i="5"/>
  <c r="C64" i="5"/>
  <c r="B64" i="5"/>
  <c r="J63" i="5"/>
  <c r="H63" i="5"/>
  <c r="G63" i="5"/>
  <c r="F63" i="5"/>
  <c r="E63" i="5"/>
  <c r="D63" i="5"/>
  <c r="C63" i="5"/>
  <c r="B63" i="5"/>
  <c r="J62" i="5"/>
  <c r="H62" i="5"/>
  <c r="G62" i="5"/>
  <c r="F62" i="5"/>
  <c r="E62" i="5"/>
  <c r="D62" i="5"/>
  <c r="C62" i="5"/>
  <c r="B62" i="5"/>
  <c r="J61" i="5"/>
  <c r="H61" i="5"/>
  <c r="G61" i="5"/>
  <c r="F61" i="5"/>
  <c r="E61" i="5"/>
  <c r="D61" i="5"/>
  <c r="C61" i="5"/>
  <c r="B61" i="5"/>
  <c r="J60" i="5"/>
  <c r="H60" i="5"/>
  <c r="G60" i="5"/>
  <c r="F60" i="5"/>
  <c r="E60" i="5"/>
  <c r="D60" i="5"/>
  <c r="C60" i="5"/>
  <c r="B60" i="5"/>
  <c r="J59" i="5"/>
  <c r="H59" i="5"/>
  <c r="G59" i="5"/>
  <c r="F59" i="5"/>
  <c r="E59" i="5"/>
  <c r="D59" i="5"/>
  <c r="C59" i="5"/>
  <c r="B59" i="5"/>
  <c r="J58" i="5"/>
  <c r="H58" i="5"/>
  <c r="G58" i="5"/>
  <c r="F58" i="5"/>
  <c r="E58" i="5"/>
  <c r="D58" i="5"/>
  <c r="C58" i="5"/>
  <c r="B58" i="5"/>
  <c r="J57" i="5"/>
  <c r="H57" i="5"/>
  <c r="G57" i="5"/>
  <c r="F57" i="5"/>
  <c r="E57" i="5"/>
  <c r="D57" i="5"/>
  <c r="C57" i="5"/>
  <c r="B57" i="5"/>
  <c r="J56" i="5"/>
  <c r="H56" i="5"/>
  <c r="G56" i="5"/>
  <c r="F56" i="5"/>
  <c r="E56" i="5"/>
  <c r="D56" i="5"/>
  <c r="C56" i="5"/>
  <c r="B56" i="5"/>
  <c r="J55" i="5"/>
  <c r="H55" i="5"/>
  <c r="G55" i="5"/>
  <c r="F55" i="5"/>
  <c r="E55" i="5"/>
  <c r="D55" i="5"/>
  <c r="C55" i="5"/>
  <c r="B55" i="5"/>
  <c r="J54" i="5"/>
  <c r="H54" i="5"/>
  <c r="G54" i="5"/>
  <c r="F54" i="5"/>
  <c r="E54" i="5"/>
  <c r="D54" i="5"/>
  <c r="C54" i="5"/>
  <c r="B54" i="5"/>
  <c r="J53" i="5"/>
  <c r="H53" i="5"/>
  <c r="G53" i="5"/>
  <c r="F53" i="5"/>
  <c r="E53" i="5"/>
  <c r="D53" i="5"/>
  <c r="C53" i="5"/>
  <c r="B53" i="5"/>
  <c r="J52" i="5"/>
  <c r="H52" i="5"/>
  <c r="G52" i="5"/>
  <c r="F52" i="5"/>
  <c r="E52" i="5"/>
  <c r="D52" i="5"/>
  <c r="C52" i="5"/>
  <c r="B52" i="5"/>
  <c r="J51" i="5"/>
  <c r="H51" i="5"/>
  <c r="G51" i="5"/>
  <c r="F51" i="5"/>
  <c r="E51" i="5"/>
  <c r="D51" i="5"/>
  <c r="C51" i="5"/>
  <c r="B51" i="5"/>
  <c r="J50" i="5"/>
  <c r="H50" i="5"/>
  <c r="G50" i="5"/>
  <c r="F50" i="5"/>
  <c r="E50" i="5"/>
  <c r="D50" i="5"/>
  <c r="C50" i="5"/>
  <c r="B50" i="5"/>
  <c r="J49" i="5"/>
  <c r="H49" i="5"/>
  <c r="G49" i="5"/>
  <c r="G48" i="5" s="1"/>
  <c r="F49" i="5"/>
  <c r="F48" i="5" s="1"/>
  <c r="E49" i="5"/>
  <c r="D49" i="5"/>
  <c r="C49" i="5"/>
  <c r="B49" i="5"/>
  <c r="B48" i="5" s="1"/>
  <c r="J48" i="5"/>
  <c r="I48" i="5"/>
  <c r="J46" i="5"/>
  <c r="H46" i="5"/>
  <c r="G46" i="5"/>
  <c r="F46" i="5"/>
  <c r="E46" i="5"/>
  <c r="D46" i="5"/>
  <c r="C46" i="5"/>
  <c r="B46" i="5"/>
  <c r="J45" i="5"/>
  <c r="H45" i="5"/>
  <c r="G45" i="5"/>
  <c r="F45" i="5"/>
  <c r="E45" i="5"/>
  <c r="D45" i="5"/>
  <c r="C45" i="5"/>
  <c r="B45" i="5"/>
  <c r="J44" i="5"/>
  <c r="H44" i="5"/>
  <c r="G44" i="5"/>
  <c r="F44" i="5"/>
  <c r="E44" i="5"/>
  <c r="D44" i="5"/>
  <c r="C44" i="5"/>
  <c r="B44" i="5"/>
  <c r="J43" i="5"/>
  <c r="H43" i="5"/>
  <c r="G43" i="5"/>
  <c r="F43" i="5"/>
  <c r="E43" i="5"/>
  <c r="D43" i="5"/>
  <c r="C43" i="5"/>
  <c r="B43" i="5"/>
  <c r="J42" i="5"/>
  <c r="H42" i="5"/>
  <c r="G42" i="5"/>
  <c r="F42" i="5"/>
  <c r="E42" i="5"/>
  <c r="D42" i="5"/>
  <c r="C42" i="5"/>
  <c r="B42" i="5"/>
  <c r="J41" i="5"/>
  <c r="H41" i="5"/>
  <c r="G41" i="5"/>
  <c r="F41" i="5"/>
  <c r="E41" i="5"/>
  <c r="D41" i="5"/>
  <c r="C41" i="5"/>
  <c r="B41" i="5"/>
  <c r="J40" i="5"/>
  <c r="H40" i="5"/>
  <c r="G40" i="5"/>
  <c r="F40" i="5"/>
  <c r="E40" i="5"/>
  <c r="D40" i="5"/>
  <c r="C40" i="5"/>
  <c r="B40" i="5"/>
  <c r="J39" i="5"/>
  <c r="H39" i="5"/>
  <c r="G39" i="5"/>
  <c r="F39" i="5"/>
  <c r="E39" i="5"/>
  <c r="D39" i="5"/>
  <c r="C39" i="5"/>
  <c r="B39" i="5"/>
  <c r="J38" i="5"/>
  <c r="H38" i="5"/>
  <c r="G38" i="5"/>
  <c r="F38" i="5"/>
  <c r="E38" i="5"/>
  <c r="D38" i="5"/>
  <c r="C38" i="5"/>
  <c r="B38" i="5"/>
  <c r="J37" i="5"/>
  <c r="H37" i="5"/>
  <c r="G37" i="5"/>
  <c r="F37" i="5"/>
  <c r="E37" i="5"/>
  <c r="D37" i="5"/>
  <c r="C37" i="5"/>
  <c r="B37" i="5"/>
  <c r="J36" i="5"/>
  <c r="H36" i="5"/>
  <c r="G36" i="5"/>
  <c r="F36" i="5"/>
  <c r="E36" i="5"/>
  <c r="D36" i="5"/>
  <c r="C36" i="5"/>
  <c r="B36" i="5"/>
  <c r="J35" i="5"/>
  <c r="H35" i="5"/>
  <c r="G35" i="5"/>
  <c r="F35" i="5"/>
  <c r="E35" i="5"/>
  <c r="D35" i="5"/>
  <c r="C35" i="5"/>
  <c r="B35" i="5"/>
  <c r="J34" i="5"/>
  <c r="H34" i="5"/>
  <c r="G34" i="5"/>
  <c r="F34" i="5"/>
  <c r="E34" i="5"/>
  <c r="D34" i="5"/>
  <c r="C34" i="5"/>
  <c r="B34" i="5"/>
  <c r="J33" i="5"/>
  <c r="I33" i="5"/>
  <c r="H33" i="5"/>
  <c r="G33" i="5"/>
  <c r="F33" i="5"/>
  <c r="E33" i="5"/>
  <c r="D33" i="5"/>
  <c r="C33" i="5"/>
  <c r="B33" i="5"/>
  <c r="J32" i="5"/>
  <c r="H32" i="5"/>
  <c r="G32" i="5"/>
  <c r="F32" i="5"/>
  <c r="E32" i="5"/>
  <c r="D32" i="5"/>
  <c r="C32" i="5"/>
  <c r="B32" i="5"/>
  <c r="J31" i="5"/>
  <c r="H31" i="5"/>
  <c r="G31" i="5"/>
  <c r="F31" i="5"/>
  <c r="E31" i="5"/>
  <c r="D31" i="5"/>
  <c r="C31" i="5"/>
  <c r="B31" i="5"/>
  <c r="J30" i="5"/>
  <c r="J29" i="5" s="1"/>
  <c r="I30" i="5"/>
  <c r="I29" i="5" s="1"/>
  <c r="H30" i="5"/>
  <c r="G30" i="5"/>
  <c r="F30" i="5"/>
  <c r="F29" i="5" s="1"/>
  <c r="E30" i="5"/>
  <c r="D30" i="5"/>
  <c r="C30" i="5"/>
  <c r="B30" i="5"/>
  <c r="B29" i="5"/>
  <c r="J28" i="5"/>
  <c r="H28" i="5"/>
  <c r="G28" i="5"/>
  <c r="F28" i="5"/>
  <c r="E28" i="5"/>
  <c r="D28" i="5"/>
  <c r="C28" i="5"/>
  <c r="B28" i="5"/>
  <c r="K28" i="5" s="1"/>
  <c r="J27" i="5"/>
  <c r="H27" i="5"/>
  <c r="G27" i="5"/>
  <c r="F27" i="5"/>
  <c r="E27" i="5"/>
  <c r="D27" i="5"/>
  <c r="C27" i="5"/>
  <c r="B27" i="5"/>
  <c r="K27" i="5" s="1"/>
  <c r="J26" i="5"/>
  <c r="H26" i="5"/>
  <c r="G26" i="5"/>
  <c r="F26" i="5"/>
  <c r="E26" i="5"/>
  <c r="D26" i="5"/>
  <c r="C26" i="5"/>
  <c r="B26" i="5"/>
  <c r="K26" i="5" s="1"/>
  <c r="J25" i="5"/>
  <c r="H25" i="5"/>
  <c r="G25" i="5"/>
  <c r="F25" i="5"/>
  <c r="E25" i="5"/>
  <c r="D25" i="5"/>
  <c r="C25" i="5"/>
  <c r="B25" i="5"/>
  <c r="J24" i="5"/>
  <c r="H24" i="5"/>
  <c r="G24" i="5"/>
  <c r="F24" i="5"/>
  <c r="E24" i="5"/>
  <c r="D24" i="5"/>
  <c r="C24" i="5"/>
  <c r="B24" i="5"/>
  <c r="K24" i="5" s="1"/>
  <c r="J23" i="5"/>
  <c r="I23" i="5"/>
  <c r="H23" i="5"/>
  <c r="G23" i="5"/>
  <c r="F23" i="5"/>
  <c r="E23" i="5"/>
  <c r="D23" i="5"/>
  <c r="C23" i="5"/>
  <c r="B23" i="5"/>
  <c r="J22" i="5"/>
  <c r="H22" i="5"/>
  <c r="G22" i="5"/>
  <c r="F22" i="5"/>
  <c r="E22" i="5"/>
  <c r="D22" i="5"/>
  <c r="C22" i="5"/>
  <c r="B22" i="5"/>
  <c r="J21" i="5"/>
  <c r="H21" i="5"/>
  <c r="G21" i="5"/>
  <c r="F21" i="5"/>
  <c r="E21" i="5"/>
  <c r="D21" i="5"/>
  <c r="C21" i="5"/>
  <c r="B21" i="5"/>
  <c r="J20" i="5"/>
  <c r="H20" i="5"/>
  <c r="G20" i="5"/>
  <c r="F20" i="5"/>
  <c r="E20" i="5"/>
  <c r="D20" i="5"/>
  <c r="C20" i="5"/>
  <c r="B20" i="5"/>
  <c r="J19" i="5"/>
  <c r="H19" i="5"/>
  <c r="G19" i="5"/>
  <c r="F19" i="5"/>
  <c r="E19" i="5"/>
  <c r="D19" i="5"/>
  <c r="C19" i="5"/>
  <c r="B19" i="5"/>
  <c r="J18" i="5"/>
  <c r="H18" i="5"/>
  <c r="G18" i="5"/>
  <c r="F18" i="5"/>
  <c r="E18" i="5"/>
  <c r="D18" i="5"/>
  <c r="C18" i="5"/>
  <c r="B18" i="5"/>
  <c r="J17" i="5"/>
  <c r="H17" i="5"/>
  <c r="G17" i="5"/>
  <c r="F17" i="5"/>
  <c r="E17" i="5"/>
  <c r="D17" i="5"/>
  <c r="C17" i="5"/>
  <c r="B17" i="5"/>
  <c r="J16" i="5"/>
  <c r="H16" i="5"/>
  <c r="G16" i="5"/>
  <c r="F16" i="5"/>
  <c r="E16" i="5"/>
  <c r="D16" i="5"/>
  <c r="C16" i="5"/>
  <c r="B16" i="5"/>
  <c r="J15" i="5"/>
  <c r="I15" i="5"/>
  <c r="H15" i="5"/>
  <c r="G15" i="5"/>
  <c r="F15" i="5"/>
  <c r="E15" i="5"/>
  <c r="D15" i="5"/>
  <c r="C15" i="5"/>
  <c r="B15" i="5"/>
  <c r="J14" i="5"/>
  <c r="I14" i="5"/>
  <c r="H14" i="5"/>
  <c r="G14" i="5"/>
  <c r="F14" i="5"/>
  <c r="E14" i="5"/>
  <c r="D14" i="5"/>
  <c r="C14" i="5"/>
  <c r="B14" i="5"/>
  <c r="J13" i="5"/>
  <c r="J12" i="5" s="1"/>
  <c r="I13" i="5"/>
  <c r="H13" i="5"/>
  <c r="H12" i="5" s="1"/>
  <c r="G13" i="5"/>
  <c r="F13" i="5"/>
  <c r="F12" i="5" s="1"/>
  <c r="E13" i="5"/>
  <c r="D13" i="5"/>
  <c r="D12" i="5" s="1"/>
  <c r="C13" i="5"/>
  <c r="B13" i="5"/>
  <c r="B12" i="5" s="1"/>
  <c r="J11" i="5"/>
  <c r="H11" i="5"/>
  <c r="G11" i="5"/>
  <c r="F11" i="5"/>
  <c r="E11" i="5"/>
  <c r="D11" i="5"/>
  <c r="C11" i="5"/>
  <c r="B11" i="5"/>
  <c r="J10" i="5"/>
  <c r="H10" i="5"/>
  <c r="G10" i="5"/>
  <c r="F10" i="5"/>
  <c r="E10" i="5"/>
  <c r="D10" i="5"/>
  <c r="C10" i="5"/>
  <c r="B10" i="5"/>
  <c r="J9" i="5"/>
  <c r="I9" i="5"/>
  <c r="H9" i="5"/>
  <c r="G9" i="5"/>
  <c r="F9" i="5"/>
  <c r="E9" i="5"/>
  <c r="D9" i="5"/>
  <c r="C9" i="5"/>
  <c r="B9" i="5"/>
  <c r="J8" i="5"/>
  <c r="H8" i="5"/>
  <c r="G8" i="5"/>
  <c r="F8" i="5"/>
  <c r="E8" i="5"/>
  <c r="D8" i="5"/>
  <c r="C8" i="5"/>
  <c r="B8" i="5"/>
  <c r="J7" i="5"/>
  <c r="H7" i="5"/>
  <c r="G7" i="5"/>
  <c r="F7" i="5"/>
  <c r="E7" i="5"/>
  <c r="D7" i="5"/>
  <c r="C7" i="5"/>
  <c r="B7" i="5"/>
  <c r="J6" i="5"/>
  <c r="H6" i="5"/>
  <c r="G6" i="5"/>
  <c r="F6" i="5"/>
  <c r="E6" i="5"/>
  <c r="D6" i="5"/>
  <c r="C6" i="5"/>
  <c r="B6" i="5"/>
  <c r="A3" i="5"/>
  <c r="A1" i="5"/>
  <c r="G96" i="4"/>
  <c r="F96" i="4"/>
  <c r="E96" i="4"/>
  <c r="C96" i="4"/>
  <c r="B96" i="4"/>
  <c r="D96" i="4" s="1"/>
  <c r="I96" i="4" s="1"/>
  <c r="H95" i="4"/>
  <c r="F95" i="4"/>
  <c r="E95" i="4"/>
  <c r="C95" i="4"/>
  <c r="B95" i="4"/>
  <c r="H94" i="4"/>
  <c r="F94" i="4"/>
  <c r="E94" i="4"/>
  <c r="C94" i="4"/>
  <c r="B94" i="4"/>
  <c r="D94" i="4" s="1"/>
  <c r="I94" i="4" s="1"/>
  <c r="H93" i="4"/>
  <c r="F93" i="4"/>
  <c r="F92" i="4" s="1"/>
  <c r="E93" i="4"/>
  <c r="C93" i="4"/>
  <c r="C92" i="4" s="1"/>
  <c r="B93" i="4"/>
  <c r="H92" i="4"/>
  <c r="G92" i="4"/>
  <c r="E92" i="4"/>
  <c r="H91" i="4"/>
  <c r="F91" i="4"/>
  <c r="E91" i="4"/>
  <c r="C91" i="4"/>
  <c r="D91" i="4" s="1"/>
  <c r="I91" i="4" s="1"/>
  <c r="E90" i="4"/>
  <c r="D90" i="4"/>
  <c r="I90" i="4" s="1"/>
  <c r="C90" i="4"/>
  <c r="E89" i="4"/>
  <c r="C89" i="4"/>
  <c r="D89" i="4" s="1"/>
  <c r="H88" i="4"/>
  <c r="F88" i="4"/>
  <c r="E88" i="4"/>
  <c r="C88" i="4"/>
  <c r="B88" i="4"/>
  <c r="D88" i="4" s="1"/>
  <c r="I88" i="4" s="1"/>
  <c r="H87" i="4"/>
  <c r="F87" i="4"/>
  <c r="E87" i="4"/>
  <c r="C87" i="4"/>
  <c r="B87" i="4"/>
  <c r="H86" i="4"/>
  <c r="F86" i="4"/>
  <c r="E86" i="4"/>
  <c r="C86" i="4"/>
  <c r="B86" i="4"/>
  <c r="D86" i="4" s="1"/>
  <c r="I86" i="4" s="1"/>
  <c r="H85" i="4"/>
  <c r="F85" i="4"/>
  <c r="E85" i="4"/>
  <c r="C85" i="4"/>
  <c r="B85" i="4"/>
  <c r="H84" i="4"/>
  <c r="F84" i="4"/>
  <c r="E84" i="4"/>
  <c r="C84" i="4"/>
  <c r="B84" i="4"/>
  <c r="D84" i="4" s="1"/>
  <c r="I84" i="4" s="1"/>
  <c r="H83" i="4"/>
  <c r="F83" i="4"/>
  <c r="E83" i="4"/>
  <c r="C83" i="4"/>
  <c r="B83" i="4"/>
  <c r="H82" i="4"/>
  <c r="F82" i="4"/>
  <c r="E82" i="4"/>
  <c r="C82" i="4"/>
  <c r="B82" i="4"/>
  <c r="D82" i="4" s="1"/>
  <c r="I82" i="4" s="1"/>
  <c r="H81" i="4"/>
  <c r="F81" i="4"/>
  <c r="E81" i="4"/>
  <c r="C81" i="4"/>
  <c r="B81" i="4"/>
  <c r="H80" i="4"/>
  <c r="F80" i="4"/>
  <c r="E80" i="4"/>
  <c r="C80" i="4"/>
  <c r="B80" i="4"/>
  <c r="D80" i="4" s="1"/>
  <c r="I80" i="4" s="1"/>
  <c r="H79" i="4"/>
  <c r="F79" i="4"/>
  <c r="E79" i="4"/>
  <c r="C79" i="4"/>
  <c r="B79" i="4"/>
  <c r="H78" i="4"/>
  <c r="F78" i="4"/>
  <c r="E78" i="4"/>
  <c r="C78" i="4"/>
  <c r="B78" i="4"/>
  <c r="D78" i="4" s="1"/>
  <c r="I78" i="4" s="1"/>
  <c r="H77" i="4"/>
  <c r="F77" i="4"/>
  <c r="E77" i="4"/>
  <c r="C77" i="4"/>
  <c r="B77" i="4"/>
  <c r="H76" i="4"/>
  <c r="F76" i="4"/>
  <c r="E76" i="4"/>
  <c r="C76" i="4"/>
  <c r="B76" i="4"/>
  <c r="D76" i="4" s="1"/>
  <c r="I76" i="4" s="1"/>
  <c r="H75" i="4"/>
  <c r="F75" i="4"/>
  <c r="E75" i="4"/>
  <c r="C75" i="4"/>
  <c r="B75" i="4"/>
  <c r="H74" i="4"/>
  <c r="F74" i="4"/>
  <c r="E74" i="4"/>
  <c r="C74" i="4"/>
  <c r="B74" i="4"/>
  <c r="D74" i="4" s="1"/>
  <c r="I74" i="4" s="1"/>
  <c r="H73" i="4"/>
  <c r="F73" i="4"/>
  <c r="E73" i="4"/>
  <c r="C73" i="4"/>
  <c r="B73" i="4"/>
  <c r="H72" i="4"/>
  <c r="F72" i="4"/>
  <c r="E72" i="4"/>
  <c r="C72" i="4"/>
  <c r="B72" i="4"/>
  <c r="D72" i="4" s="1"/>
  <c r="I72" i="4" s="1"/>
  <c r="H71" i="4"/>
  <c r="F71" i="4"/>
  <c r="E71" i="4"/>
  <c r="C71" i="4"/>
  <c r="B71" i="4"/>
  <c r="H70" i="4"/>
  <c r="F70" i="4"/>
  <c r="E70" i="4"/>
  <c r="C70" i="4"/>
  <c r="B70" i="4"/>
  <c r="H69" i="4"/>
  <c r="F69" i="4"/>
  <c r="E69" i="4"/>
  <c r="C69" i="4"/>
  <c r="C68" i="4" s="1"/>
  <c r="B69" i="4"/>
  <c r="G68" i="4"/>
  <c r="G49" i="4" s="1"/>
  <c r="H67" i="4"/>
  <c r="F67" i="4"/>
  <c r="E67" i="4"/>
  <c r="C67" i="4"/>
  <c r="B67" i="4"/>
  <c r="H66" i="4"/>
  <c r="F66" i="4"/>
  <c r="E66" i="4"/>
  <c r="C66" i="4"/>
  <c r="B66" i="4"/>
  <c r="H65" i="4"/>
  <c r="F65" i="4"/>
  <c r="E65" i="4"/>
  <c r="C65" i="4"/>
  <c r="B65" i="4"/>
  <c r="H64" i="4"/>
  <c r="F64" i="4"/>
  <c r="E64" i="4"/>
  <c r="C64" i="4"/>
  <c r="B64" i="4"/>
  <c r="H63" i="4"/>
  <c r="F63" i="4"/>
  <c r="E63" i="4"/>
  <c r="C63" i="4"/>
  <c r="B63" i="4"/>
  <c r="H62" i="4"/>
  <c r="F62" i="4"/>
  <c r="E62" i="4"/>
  <c r="C62" i="4"/>
  <c r="B62" i="4"/>
  <c r="H61" i="4"/>
  <c r="F61" i="4"/>
  <c r="E61" i="4"/>
  <c r="C61" i="4"/>
  <c r="B61" i="4"/>
  <c r="H60" i="4"/>
  <c r="F60" i="4"/>
  <c r="E60" i="4"/>
  <c r="C60" i="4"/>
  <c r="B60" i="4"/>
  <c r="H59" i="4"/>
  <c r="F59" i="4"/>
  <c r="E59" i="4"/>
  <c r="C59" i="4"/>
  <c r="B59" i="4"/>
  <c r="H58" i="4"/>
  <c r="F58" i="4"/>
  <c r="E58" i="4"/>
  <c r="C58" i="4"/>
  <c r="B58" i="4"/>
  <c r="H57" i="4"/>
  <c r="F57" i="4"/>
  <c r="E57" i="4"/>
  <c r="C57" i="4"/>
  <c r="B57" i="4"/>
  <c r="H56" i="4"/>
  <c r="F56" i="4"/>
  <c r="E56" i="4"/>
  <c r="C56" i="4"/>
  <c r="B56" i="4"/>
  <c r="H55" i="4"/>
  <c r="F55" i="4"/>
  <c r="E55" i="4"/>
  <c r="C55" i="4"/>
  <c r="B55" i="4"/>
  <c r="H54" i="4"/>
  <c r="F54" i="4"/>
  <c r="E54" i="4"/>
  <c r="C54" i="4"/>
  <c r="B54" i="4"/>
  <c r="H53" i="4"/>
  <c r="H52" i="4"/>
  <c r="F52" i="4"/>
  <c r="E52" i="4"/>
  <c r="C52" i="4"/>
  <c r="B52" i="4"/>
  <c r="H51" i="4"/>
  <c r="F51" i="4"/>
  <c r="E51" i="4"/>
  <c r="C51" i="4"/>
  <c r="B51" i="4"/>
  <c r="H50" i="4"/>
  <c r="F50" i="4"/>
  <c r="E50" i="4"/>
  <c r="C50" i="4"/>
  <c r="B50" i="4"/>
  <c r="I48" i="4"/>
  <c r="H47" i="4"/>
  <c r="F47" i="4"/>
  <c r="E47" i="4"/>
  <c r="C47" i="4"/>
  <c r="B47" i="4"/>
  <c r="H46" i="4"/>
  <c r="F46" i="4"/>
  <c r="E46" i="4"/>
  <c r="C46" i="4"/>
  <c r="B46" i="4"/>
  <c r="H45" i="4"/>
  <c r="F45" i="4"/>
  <c r="E45" i="4"/>
  <c r="C45" i="4"/>
  <c r="B45" i="4"/>
  <c r="D45" i="4" s="1"/>
  <c r="I45" i="4" s="1"/>
  <c r="H44" i="4"/>
  <c r="F44" i="4"/>
  <c r="E44" i="4"/>
  <c r="C44" i="4"/>
  <c r="B44" i="4"/>
  <c r="H43" i="4"/>
  <c r="F43" i="4"/>
  <c r="E43" i="4"/>
  <c r="C43" i="4"/>
  <c r="B43" i="4"/>
  <c r="D43" i="4" s="1"/>
  <c r="I43" i="4" s="1"/>
  <c r="H42" i="4"/>
  <c r="F42" i="4"/>
  <c r="E42" i="4"/>
  <c r="C42" i="4"/>
  <c r="B42" i="4"/>
  <c r="H41" i="4"/>
  <c r="F41" i="4"/>
  <c r="E41" i="4"/>
  <c r="C41" i="4"/>
  <c r="B41" i="4"/>
  <c r="D41" i="4" s="1"/>
  <c r="I41" i="4" s="1"/>
  <c r="H40" i="4"/>
  <c r="F40" i="4"/>
  <c r="E40" i="4"/>
  <c r="C40" i="4"/>
  <c r="B40" i="4"/>
  <c r="H39" i="4"/>
  <c r="F39" i="4"/>
  <c r="E39" i="4"/>
  <c r="C39" i="4"/>
  <c r="B39" i="4"/>
  <c r="D39" i="4" s="1"/>
  <c r="I39" i="4" s="1"/>
  <c r="H38" i="4"/>
  <c r="G38" i="4"/>
  <c r="F38" i="4"/>
  <c r="E38" i="4"/>
  <c r="C38" i="4"/>
  <c r="B38" i="4"/>
  <c r="D38" i="4" s="1"/>
  <c r="I38" i="4" s="1"/>
  <c r="H37" i="4"/>
  <c r="F37" i="4"/>
  <c r="E37" i="4"/>
  <c r="C37" i="4"/>
  <c r="B37" i="4"/>
  <c r="H36" i="4"/>
  <c r="F36" i="4"/>
  <c r="E36" i="4"/>
  <c r="C36" i="4"/>
  <c r="B36" i="4"/>
  <c r="D36" i="4" s="1"/>
  <c r="I36" i="4" s="1"/>
  <c r="H35" i="4"/>
  <c r="F35" i="4"/>
  <c r="E35" i="4"/>
  <c r="C35" i="4"/>
  <c r="B35" i="4"/>
  <c r="H34" i="4"/>
  <c r="F34" i="4"/>
  <c r="E34" i="4"/>
  <c r="C34" i="4"/>
  <c r="B34" i="4"/>
  <c r="D34" i="4" s="1"/>
  <c r="I34" i="4" s="1"/>
  <c r="H33" i="4"/>
  <c r="F33" i="4"/>
  <c r="E33" i="4"/>
  <c r="C33" i="4"/>
  <c r="B33" i="4"/>
  <c r="H32" i="4"/>
  <c r="H30" i="4" s="1"/>
  <c r="F32" i="4"/>
  <c r="E32" i="4"/>
  <c r="C32" i="4"/>
  <c r="B32" i="4"/>
  <c r="D32" i="4" s="1"/>
  <c r="I32" i="4" s="1"/>
  <c r="H31" i="4"/>
  <c r="G31" i="4"/>
  <c r="G30" i="4" s="1"/>
  <c r="F31" i="4"/>
  <c r="E31" i="4"/>
  <c r="E30" i="4" s="1"/>
  <c r="C31" i="4"/>
  <c r="B31" i="4"/>
  <c r="D31" i="4" s="1"/>
  <c r="D30" i="4" s="1"/>
  <c r="F30" i="4"/>
  <c r="H29" i="4"/>
  <c r="G29" i="4"/>
  <c r="F29" i="4"/>
  <c r="E29" i="4"/>
  <c r="C29" i="4"/>
  <c r="B29" i="4"/>
  <c r="H28" i="4"/>
  <c r="F28" i="4"/>
  <c r="E28" i="4"/>
  <c r="C28" i="4"/>
  <c r="B28" i="4"/>
  <c r="D28" i="4" s="1"/>
  <c r="I28" i="4" s="1"/>
  <c r="H27" i="4"/>
  <c r="F27" i="4"/>
  <c r="E27" i="4"/>
  <c r="C27" i="4"/>
  <c r="C26" i="4" s="1"/>
  <c r="B27" i="4"/>
  <c r="H26" i="4"/>
  <c r="G26" i="4"/>
  <c r="F26" i="4"/>
  <c r="H25" i="4"/>
  <c r="G25" i="4"/>
  <c r="F25" i="4"/>
  <c r="E25" i="4"/>
  <c r="C25" i="4"/>
  <c r="B25" i="4"/>
  <c r="H24" i="4"/>
  <c r="G24" i="4"/>
  <c r="F24" i="4"/>
  <c r="E24" i="4"/>
  <c r="C24" i="4"/>
  <c r="B24" i="4"/>
  <c r="H23" i="4"/>
  <c r="G23" i="4"/>
  <c r="F23" i="4"/>
  <c r="E23" i="4"/>
  <c r="C23" i="4"/>
  <c r="B23" i="4"/>
  <c r="H22" i="4"/>
  <c r="H21" i="4" s="1"/>
  <c r="G22" i="4"/>
  <c r="G21" i="4" s="1"/>
  <c r="F22" i="4"/>
  <c r="F21" i="4" s="1"/>
  <c r="E22" i="4"/>
  <c r="E21" i="4" s="1"/>
  <c r="C22" i="4"/>
  <c r="C21" i="4" s="1"/>
  <c r="B22" i="4"/>
  <c r="B21" i="4" s="1"/>
  <c r="H20" i="4"/>
  <c r="G20" i="4"/>
  <c r="F20" i="4"/>
  <c r="E20" i="4"/>
  <c r="C20" i="4"/>
  <c r="B20" i="4"/>
  <c r="H19" i="4"/>
  <c r="G19" i="4"/>
  <c r="F19" i="4"/>
  <c r="E19" i="4"/>
  <c r="C19" i="4"/>
  <c r="B19" i="4"/>
  <c r="H18" i="4"/>
  <c r="F18" i="4"/>
  <c r="E18" i="4"/>
  <c r="C18" i="4"/>
  <c r="B18" i="4"/>
  <c r="H17" i="4"/>
  <c r="F17" i="4"/>
  <c r="E17" i="4"/>
  <c r="C17" i="4"/>
  <c r="B17" i="4"/>
  <c r="H16" i="4"/>
  <c r="G16" i="4"/>
  <c r="F16" i="4"/>
  <c r="E16" i="4"/>
  <c r="C16" i="4"/>
  <c r="B16" i="4"/>
  <c r="H15" i="4"/>
  <c r="G15" i="4"/>
  <c r="F15" i="4"/>
  <c r="E15" i="4"/>
  <c r="C15" i="4"/>
  <c r="B15" i="4"/>
  <c r="H14" i="4"/>
  <c r="H13" i="4" s="1"/>
  <c r="G14" i="4"/>
  <c r="F14" i="4"/>
  <c r="F13" i="4" s="1"/>
  <c r="E14" i="4"/>
  <c r="E13" i="4" s="1"/>
  <c r="C14" i="4"/>
  <c r="B14" i="4"/>
  <c r="C13" i="4"/>
  <c r="H12" i="4"/>
  <c r="F12" i="4"/>
  <c r="E12" i="4"/>
  <c r="C12" i="4"/>
  <c r="B12" i="4"/>
  <c r="H11" i="4"/>
  <c r="G11" i="4"/>
  <c r="F11" i="4"/>
  <c r="E11" i="4"/>
  <c r="C11" i="4"/>
  <c r="B11" i="4"/>
  <c r="H10" i="4"/>
  <c r="G10" i="4"/>
  <c r="F10" i="4"/>
  <c r="E10" i="4"/>
  <c r="C10" i="4"/>
  <c r="B10" i="4"/>
  <c r="H9" i="4"/>
  <c r="G9" i="4"/>
  <c r="F9" i="4"/>
  <c r="E9" i="4"/>
  <c r="C9" i="4"/>
  <c r="B9" i="4"/>
  <c r="H8" i="4"/>
  <c r="G8" i="4"/>
  <c r="F8" i="4"/>
  <c r="E8" i="4"/>
  <c r="C8" i="4"/>
  <c r="B8" i="4"/>
  <c r="H7" i="4"/>
  <c r="G7" i="4"/>
  <c r="F7" i="4"/>
  <c r="E7" i="4"/>
  <c r="C7" i="4"/>
  <c r="B7" i="4"/>
  <c r="A3" i="4"/>
  <c r="A1" i="4"/>
  <c r="F53" i="4" l="1"/>
  <c r="C29" i="5"/>
  <c r="E29" i="5"/>
  <c r="G29" i="5"/>
  <c r="K31" i="5"/>
  <c r="K32" i="5"/>
  <c r="K33" i="5"/>
  <c r="E48" i="5"/>
  <c r="C91" i="5"/>
  <c r="E91" i="5"/>
  <c r="G91" i="5"/>
  <c r="I91" i="5"/>
  <c r="K93" i="5"/>
  <c r="D91" i="5"/>
  <c r="F91" i="5"/>
  <c r="B52" i="6"/>
  <c r="K52" i="6"/>
  <c r="O7" i="7"/>
  <c r="O9" i="7"/>
  <c r="O11" i="7"/>
  <c r="O27" i="7"/>
  <c r="O28" i="7"/>
  <c r="C29" i="7"/>
  <c r="E29" i="7"/>
  <c r="G29" i="7"/>
  <c r="I29" i="7"/>
  <c r="K29" i="7"/>
  <c r="M29" i="7"/>
  <c r="O31" i="7"/>
  <c r="O37" i="7"/>
  <c r="O39" i="7"/>
  <c r="O40" i="7"/>
  <c r="O41" i="7"/>
  <c r="O43" i="7"/>
  <c r="O44" i="7"/>
  <c r="O45" i="7"/>
  <c r="O55" i="7"/>
  <c r="O57" i="7"/>
  <c r="O59" i="7"/>
  <c r="O60" i="7"/>
  <c r="O61" i="7"/>
  <c r="O63" i="7"/>
  <c r="O64" i="7"/>
  <c r="O65" i="7"/>
  <c r="D20" i="8"/>
  <c r="D25" i="8"/>
  <c r="I34" i="8"/>
  <c r="I36" i="8"/>
  <c r="I40" i="8"/>
  <c r="I42" i="8"/>
  <c r="I44" i="8"/>
  <c r="I46" i="8"/>
  <c r="D52" i="8"/>
  <c r="I64" i="8"/>
  <c r="D66" i="8"/>
  <c r="I69" i="8"/>
  <c r="I71" i="8"/>
  <c r="I73" i="8"/>
  <c r="I76" i="8"/>
  <c r="I79" i="8"/>
  <c r="I82" i="8"/>
  <c r="I84" i="8"/>
  <c r="I86" i="8"/>
  <c r="I132" i="8" s="1"/>
  <c r="I133" i="8" s="1"/>
  <c r="C90" i="8"/>
  <c r="F90" i="8"/>
  <c r="I92" i="8"/>
  <c r="I94" i="8"/>
  <c r="B91" i="5"/>
  <c r="B67" i="6"/>
  <c r="D67" i="6"/>
  <c r="F67" i="6"/>
  <c r="H67" i="6"/>
  <c r="M76" i="6"/>
  <c r="L78" i="6"/>
  <c r="M78" i="6" s="1"/>
  <c r="O23" i="7"/>
  <c r="O24" i="7"/>
  <c r="I8" i="8"/>
  <c r="I10" i="8"/>
  <c r="D29" i="8"/>
  <c r="I38" i="8"/>
  <c r="O56" i="7"/>
  <c r="I39" i="8"/>
  <c r="D29" i="5"/>
  <c r="H29" i="5"/>
  <c r="E12" i="6"/>
  <c r="I12" i="6"/>
  <c r="I27" i="8"/>
  <c r="I50" i="8"/>
  <c r="I55" i="8"/>
  <c r="D47" i="4"/>
  <c r="I47" i="4" s="1"/>
  <c r="D52" i="4"/>
  <c r="I52" i="4" s="1"/>
  <c r="B68" i="4"/>
  <c r="E68" i="4"/>
  <c r="D48" i="5"/>
  <c r="H48" i="5"/>
  <c r="H91" i="5"/>
  <c r="G20" i="6"/>
  <c r="L51" i="6"/>
  <c r="M51" i="6" s="1"/>
  <c r="L72" i="6"/>
  <c r="M72" i="6" s="1"/>
  <c r="I14" i="8"/>
  <c r="I41" i="8"/>
  <c r="I43" i="8"/>
  <c r="I15" i="8"/>
  <c r="I22" i="8"/>
  <c r="I32" i="8"/>
  <c r="I57" i="8"/>
  <c r="I59" i="8"/>
  <c r="I62" i="8"/>
  <c r="D48" i="8"/>
  <c r="I7" i="8"/>
  <c r="I9" i="8"/>
  <c r="I11" i="8"/>
  <c r="I16" i="8"/>
  <c r="I23" i="8"/>
  <c r="I45" i="8"/>
  <c r="I54" i="8"/>
  <c r="I56" i="8"/>
  <c r="I58" i="8"/>
  <c r="I61" i="8"/>
  <c r="I63" i="8"/>
  <c r="I65" i="8"/>
  <c r="I68" i="8"/>
  <c r="I70" i="8"/>
  <c r="I72" i="8"/>
  <c r="I74" i="8"/>
  <c r="I78" i="8"/>
  <c r="I80" i="8"/>
  <c r="I83" i="8"/>
  <c r="I85" i="8"/>
  <c r="I91" i="8"/>
  <c r="I93" i="8"/>
  <c r="C48" i="5"/>
  <c r="K6" i="5"/>
  <c r="K7" i="5"/>
  <c r="K8" i="5"/>
  <c r="K9" i="5"/>
  <c r="K10" i="5"/>
  <c r="K11" i="5"/>
  <c r="C12" i="5"/>
  <c r="E12" i="5"/>
  <c r="G12" i="5"/>
  <c r="G96" i="5" s="1"/>
  <c r="I12" i="5"/>
  <c r="I96" i="5" s="1"/>
  <c r="K14" i="5"/>
  <c r="K15" i="5"/>
  <c r="K16" i="5"/>
  <c r="K17" i="5"/>
  <c r="K18" i="5"/>
  <c r="K19" i="5"/>
  <c r="K21" i="5"/>
  <c r="K22" i="5"/>
  <c r="K23" i="5"/>
  <c r="K30" i="5"/>
  <c r="K29" i="5" s="1"/>
  <c r="K34" i="5"/>
  <c r="K35" i="5"/>
  <c r="K36" i="5"/>
  <c r="K37" i="5"/>
  <c r="K38" i="5"/>
  <c r="K39" i="5"/>
  <c r="K40" i="5"/>
  <c r="K41" i="5"/>
  <c r="K42" i="5"/>
  <c r="K43" i="5"/>
  <c r="K44" i="5"/>
  <c r="K45" i="5"/>
  <c r="K46" i="5"/>
  <c r="K49" i="5"/>
  <c r="K50" i="5"/>
  <c r="K51" i="5"/>
  <c r="K53" i="5"/>
  <c r="K54" i="5"/>
  <c r="K55" i="5"/>
  <c r="K56" i="5"/>
  <c r="K57" i="5"/>
  <c r="K58" i="5"/>
  <c r="K59" i="5"/>
  <c r="K60" i="5"/>
  <c r="K61" i="5"/>
  <c r="K62" i="5"/>
  <c r="K63" i="5"/>
  <c r="K64" i="5"/>
  <c r="K65" i="5"/>
  <c r="K66" i="5"/>
  <c r="K68" i="5"/>
  <c r="K69" i="5"/>
  <c r="K70" i="5"/>
  <c r="K71" i="5"/>
  <c r="K72" i="5"/>
  <c r="K73" i="5"/>
  <c r="K74" i="5"/>
  <c r="K75" i="5"/>
  <c r="K76" i="5"/>
  <c r="K77" i="5"/>
  <c r="K78" i="5"/>
  <c r="K79" i="5"/>
  <c r="K80" i="5"/>
  <c r="K81" i="5"/>
  <c r="K82" i="5"/>
  <c r="K83" i="5"/>
  <c r="K84" i="5"/>
  <c r="K85" i="5"/>
  <c r="K86" i="5"/>
  <c r="K87" i="5"/>
  <c r="K88" i="5"/>
  <c r="K89" i="5"/>
  <c r="K90" i="5"/>
  <c r="K92" i="5"/>
  <c r="K94" i="5"/>
  <c r="I21" i="8"/>
  <c r="I20" i="8" s="1"/>
  <c r="I26" i="8"/>
  <c r="I25" i="8" s="1"/>
  <c r="I30" i="8"/>
  <c r="I29" i="8" s="1"/>
  <c r="B95" i="8"/>
  <c r="D95" i="8"/>
  <c r="I13" i="8"/>
  <c r="I12" i="8" s="1"/>
  <c r="I24" i="8"/>
  <c r="I28" i="8"/>
  <c r="I33" i="8"/>
  <c r="I49" i="8"/>
  <c r="C48" i="8"/>
  <c r="C95" i="8" s="1"/>
  <c r="F48" i="8"/>
  <c r="I53" i="8"/>
  <c r="I52" i="8" s="1"/>
  <c r="F95" i="8"/>
  <c r="I90" i="8"/>
  <c r="I67" i="8"/>
  <c r="I66" i="8" s="1"/>
  <c r="I89" i="8"/>
  <c r="C20" i="6"/>
  <c r="B25" i="6"/>
  <c r="K25" i="6"/>
  <c r="B29" i="6"/>
  <c r="K29" i="6"/>
  <c r="L38" i="6"/>
  <c r="M38" i="6" s="1"/>
  <c r="L40" i="6"/>
  <c r="M40" i="6" s="1"/>
  <c r="L42" i="6"/>
  <c r="M42" i="6" s="1"/>
  <c r="L44" i="6"/>
  <c r="M44" i="6" s="1"/>
  <c r="L46" i="6"/>
  <c r="M46" i="6" s="1"/>
  <c r="C52" i="6"/>
  <c r="C48" i="6" s="1"/>
  <c r="E52" i="6"/>
  <c r="E48" i="6" s="1"/>
  <c r="G52" i="6"/>
  <c r="I52" i="6"/>
  <c r="I48" i="6" s="1"/>
  <c r="D52" i="6"/>
  <c r="D48" i="6" s="1"/>
  <c r="F52" i="6"/>
  <c r="F48" i="6" s="1"/>
  <c r="H52" i="6"/>
  <c r="L55" i="6"/>
  <c r="M55" i="6" s="1"/>
  <c r="L57" i="6"/>
  <c r="M57" i="6" s="1"/>
  <c r="L60" i="6"/>
  <c r="M60" i="6" s="1"/>
  <c r="L62" i="6"/>
  <c r="M62" i="6" s="1"/>
  <c r="L64" i="6"/>
  <c r="M64" i="6" s="1"/>
  <c r="L66" i="6"/>
  <c r="M66" i="6" s="1"/>
  <c r="C91" i="6"/>
  <c r="E91" i="6"/>
  <c r="G91" i="6"/>
  <c r="I91" i="6"/>
  <c r="D91" i="6"/>
  <c r="F91" i="6"/>
  <c r="H91" i="6"/>
  <c r="L94" i="6"/>
  <c r="M94" i="6" s="1"/>
  <c r="B48" i="6"/>
  <c r="K48" i="6"/>
  <c r="G48" i="6"/>
  <c r="H48" i="6"/>
  <c r="L6" i="6"/>
  <c r="M6" i="6" s="1"/>
  <c r="L8" i="6"/>
  <c r="M8" i="6" s="1"/>
  <c r="L10" i="6"/>
  <c r="M10" i="6" s="1"/>
  <c r="L13" i="6"/>
  <c r="G12" i="6"/>
  <c r="L15" i="6"/>
  <c r="M15" i="6" s="1"/>
  <c r="L17" i="6"/>
  <c r="M17" i="6" s="1"/>
  <c r="L19" i="6"/>
  <c r="M19" i="6" s="1"/>
  <c r="B20" i="6"/>
  <c r="D20" i="6"/>
  <c r="F20" i="6"/>
  <c r="H20" i="6"/>
  <c r="K20" i="6"/>
  <c r="L22" i="6"/>
  <c r="M22" i="6" s="1"/>
  <c r="E20" i="6"/>
  <c r="I20" i="6"/>
  <c r="L24" i="6"/>
  <c r="M24" i="6" s="1"/>
  <c r="C25" i="6"/>
  <c r="E25" i="6"/>
  <c r="G25" i="6"/>
  <c r="I25" i="6"/>
  <c r="D25" i="6"/>
  <c r="H25" i="6"/>
  <c r="L28" i="6"/>
  <c r="M28" i="6" s="1"/>
  <c r="C29" i="6"/>
  <c r="E29" i="6"/>
  <c r="G29" i="6"/>
  <c r="I29" i="6"/>
  <c r="D29" i="6"/>
  <c r="H29" i="6"/>
  <c r="L32" i="6"/>
  <c r="M32" i="6" s="1"/>
  <c r="L7" i="6"/>
  <c r="M7" i="6" s="1"/>
  <c r="L9" i="6"/>
  <c r="M9" i="6" s="1"/>
  <c r="L11" i="6"/>
  <c r="M11" i="6" s="1"/>
  <c r="C12" i="6"/>
  <c r="B12" i="6"/>
  <c r="D12" i="6"/>
  <c r="F12" i="6"/>
  <c r="H12" i="6"/>
  <c r="K12" i="6"/>
  <c r="L14" i="6"/>
  <c r="M14" i="6" s="1"/>
  <c r="L16" i="6"/>
  <c r="M16" i="6" s="1"/>
  <c r="L18" i="6"/>
  <c r="M18" i="6" s="1"/>
  <c r="L21" i="6"/>
  <c r="L20" i="6" s="1"/>
  <c r="L23" i="6"/>
  <c r="M23" i="6" s="1"/>
  <c r="L27" i="6"/>
  <c r="M27" i="6" s="1"/>
  <c r="L31" i="6"/>
  <c r="M31" i="6" s="1"/>
  <c r="L33" i="6"/>
  <c r="M33" i="6" s="1"/>
  <c r="L35" i="6"/>
  <c r="M35" i="6" s="1"/>
  <c r="L37" i="6"/>
  <c r="M37" i="6" s="1"/>
  <c r="L39" i="6"/>
  <c r="M39" i="6" s="1"/>
  <c r="L41" i="6"/>
  <c r="M41" i="6" s="1"/>
  <c r="L43" i="6"/>
  <c r="M43" i="6" s="1"/>
  <c r="L45" i="6"/>
  <c r="M45" i="6" s="1"/>
  <c r="L50" i="6"/>
  <c r="M50" i="6" s="1"/>
  <c r="L54" i="6"/>
  <c r="M54" i="6" s="1"/>
  <c r="L56" i="6"/>
  <c r="M56" i="6" s="1"/>
  <c r="L58" i="6"/>
  <c r="M58" i="6" s="1"/>
  <c r="L61" i="6"/>
  <c r="M61" i="6" s="1"/>
  <c r="L63" i="6"/>
  <c r="M63" i="6" s="1"/>
  <c r="L65" i="6"/>
  <c r="M65" i="6" s="1"/>
  <c r="L69" i="6"/>
  <c r="M69" i="6" s="1"/>
  <c r="L71" i="6"/>
  <c r="M71" i="6" s="1"/>
  <c r="L73" i="6"/>
  <c r="M73" i="6" s="1"/>
  <c r="L75" i="6"/>
  <c r="M75" i="6" s="1"/>
  <c r="L77" i="6"/>
  <c r="M77" i="6" s="1"/>
  <c r="L79" i="6"/>
  <c r="M79" i="6" s="1"/>
  <c r="L81" i="6"/>
  <c r="M81" i="6" s="1"/>
  <c r="L83" i="6"/>
  <c r="M83" i="6" s="1"/>
  <c r="L85" i="6"/>
  <c r="M85" i="6" s="1"/>
  <c r="L87" i="6"/>
  <c r="M87" i="6" s="1"/>
  <c r="L93" i="6"/>
  <c r="M93" i="6" s="1"/>
  <c r="O8" i="7"/>
  <c r="O15" i="7"/>
  <c r="O16" i="7"/>
  <c r="O17" i="7"/>
  <c r="O19" i="7"/>
  <c r="N20" i="7"/>
  <c r="O30" i="7"/>
  <c r="O32" i="7"/>
  <c r="O33" i="7"/>
  <c r="O34" i="7"/>
  <c r="O36" i="7"/>
  <c r="O51" i="7"/>
  <c r="E52" i="7"/>
  <c r="J52" i="7"/>
  <c r="N52" i="7"/>
  <c r="O68" i="7"/>
  <c r="B67" i="7"/>
  <c r="B48" i="7" s="1"/>
  <c r="B96" i="7" s="1"/>
  <c r="D67" i="7"/>
  <c r="G67" i="7"/>
  <c r="K67" i="7"/>
  <c r="K48" i="7" s="1"/>
  <c r="K96" i="7" s="1"/>
  <c r="M67" i="7"/>
  <c r="M48" i="7" s="1"/>
  <c r="M96" i="7" s="1"/>
  <c r="O71" i="7"/>
  <c r="O72" i="7"/>
  <c r="O73" i="7"/>
  <c r="O75" i="7"/>
  <c r="O76" i="7"/>
  <c r="O77" i="7"/>
  <c r="O79" i="7"/>
  <c r="O80" i="7"/>
  <c r="O81" i="7"/>
  <c r="O83" i="7"/>
  <c r="O84" i="7"/>
  <c r="O85" i="7"/>
  <c r="O87" i="7"/>
  <c r="O90" i="7"/>
  <c r="O93" i="7"/>
  <c r="O94" i="7"/>
  <c r="O95" i="7"/>
  <c r="E12" i="7"/>
  <c r="J12" i="7"/>
  <c r="N12" i="7"/>
  <c r="D48" i="7"/>
  <c r="N91" i="7"/>
  <c r="O13" i="7"/>
  <c r="O69" i="7"/>
  <c r="O6" i="7"/>
  <c r="O10" i="7"/>
  <c r="O14" i="7"/>
  <c r="O18" i="7"/>
  <c r="O21" i="7"/>
  <c r="G48" i="7"/>
  <c r="G96" i="7" s="1"/>
  <c r="I48" i="7"/>
  <c r="I96" i="7" s="1"/>
  <c r="O49" i="7"/>
  <c r="O53" i="7"/>
  <c r="O22" i="7"/>
  <c r="O26" i="7"/>
  <c r="O25" i="7" s="1"/>
  <c r="O29" i="7"/>
  <c r="O35" i="7"/>
  <c r="O38" i="7"/>
  <c r="O42" i="7"/>
  <c r="O46" i="7"/>
  <c r="O50" i="7"/>
  <c r="O54" i="7"/>
  <c r="O58" i="7"/>
  <c r="O62" i="7"/>
  <c r="O66" i="7"/>
  <c r="C67" i="7"/>
  <c r="C48" i="7" s="1"/>
  <c r="C96" i="7" s="1"/>
  <c r="E67" i="7"/>
  <c r="H67" i="7"/>
  <c r="H48" i="7" s="1"/>
  <c r="H96" i="7" s="1"/>
  <c r="J67" i="7"/>
  <c r="J48" i="7" s="1"/>
  <c r="J96" i="7" s="1"/>
  <c r="L67" i="7"/>
  <c r="L48" i="7" s="1"/>
  <c r="L96" i="7" s="1"/>
  <c r="N67" i="7"/>
  <c r="N48" i="7" s="1"/>
  <c r="N96" i="7" s="1"/>
  <c r="O70" i="7"/>
  <c r="O74" i="7"/>
  <c r="O78" i="7"/>
  <c r="O82" i="7"/>
  <c r="O86" i="7"/>
  <c r="D96" i="7"/>
  <c r="O92" i="7"/>
  <c r="M13" i="6"/>
  <c r="L26" i="6"/>
  <c r="L30" i="6"/>
  <c r="L49" i="6"/>
  <c r="L53" i="6"/>
  <c r="L68" i="6"/>
  <c r="L92" i="6"/>
  <c r="L34" i="6"/>
  <c r="M34" i="6" s="1"/>
  <c r="L36" i="6"/>
  <c r="M36" i="6" s="1"/>
  <c r="K13" i="5"/>
  <c r="K52" i="5"/>
  <c r="E96" i="5"/>
  <c r="K91" i="5"/>
  <c r="K25" i="5"/>
  <c r="B96" i="5"/>
  <c r="D96" i="5"/>
  <c r="F96" i="5"/>
  <c r="H96" i="5"/>
  <c r="J96" i="5"/>
  <c r="D7" i="4"/>
  <c r="I7" i="4" s="1"/>
  <c r="D9" i="4"/>
  <c r="I9" i="4" s="1"/>
  <c r="D10" i="4"/>
  <c r="I10" i="4" s="1"/>
  <c r="D11" i="4"/>
  <c r="I11" i="4" s="1"/>
  <c r="D12" i="4"/>
  <c r="I12" i="4" s="1"/>
  <c r="D14" i="4"/>
  <c r="D15" i="4"/>
  <c r="G13" i="4"/>
  <c r="D16" i="4"/>
  <c r="I16" i="4" s="1"/>
  <c r="D17" i="4"/>
  <c r="I17" i="4" s="1"/>
  <c r="D19" i="4"/>
  <c r="I19" i="4" s="1"/>
  <c r="D20" i="4"/>
  <c r="I20" i="4" s="1"/>
  <c r="B53" i="4"/>
  <c r="B49" i="4" s="1"/>
  <c r="D62" i="4"/>
  <c r="I62" i="4" s="1"/>
  <c r="D64" i="4"/>
  <c r="I64" i="4" s="1"/>
  <c r="D66" i="4"/>
  <c r="I66" i="4" s="1"/>
  <c r="I15" i="4"/>
  <c r="B13" i="4"/>
  <c r="D24" i="4"/>
  <c r="I24" i="4" s="1"/>
  <c r="B26" i="4"/>
  <c r="B30" i="4"/>
  <c r="D33" i="4"/>
  <c r="I33" i="4" s="1"/>
  <c r="D35" i="4"/>
  <c r="I35" i="4" s="1"/>
  <c r="D37" i="4"/>
  <c r="I37" i="4" s="1"/>
  <c r="D51" i="4"/>
  <c r="I51" i="4" s="1"/>
  <c r="D55" i="4"/>
  <c r="I55" i="4" s="1"/>
  <c r="E53" i="4"/>
  <c r="E49" i="4" s="1"/>
  <c r="D57" i="4"/>
  <c r="I57" i="4" s="1"/>
  <c r="H49" i="4"/>
  <c r="D59" i="4"/>
  <c r="I59" i="4" s="1"/>
  <c r="D61" i="4"/>
  <c r="I61" i="4" s="1"/>
  <c r="D63" i="4"/>
  <c r="I63" i="4" s="1"/>
  <c r="D65" i="4"/>
  <c r="I65" i="4" s="1"/>
  <c r="D67" i="4"/>
  <c r="I67" i="4" s="1"/>
  <c r="D69" i="4"/>
  <c r="I69" i="4" s="1"/>
  <c r="F68" i="4"/>
  <c r="F49" i="4" s="1"/>
  <c r="F98" i="4" s="1"/>
  <c r="D71" i="4"/>
  <c r="I71" i="4" s="1"/>
  <c r="D73" i="4"/>
  <c r="I73" i="4" s="1"/>
  <c r="D75" i="4"/>
  <c r="I75" i="4" s="1"/>
  <c r="D77" i="4"/>
  <c r="I77" i="4" s="1"/>
  <c r="D81" i="4"/>
  <c r="I81" i="4" s="1"/>
  <c r="D83" i="4"/>
  <c r="I83" i="4" s="1"/>
  <c r="D85" i="4"/>
  <c r="I85" i="4" s="1"/>
  <c r="D87" i="4"/>
  <c r="I87" i="4" s="1"/>
  <c r="I89" i="4"/>
  <c r="D93" i="4"/>
  <c r="I93" i="4" s="1"/>
  <c r="D95" i="4"/>
  <c r="I95" i="4" s="1"/>
  <c r="I14" i="4"/>
  <c r="D8" i="4"/>
  <c r="I8" i="4" s="1"/>
  <c r="D22" i="4"/>
  <c r="I31" i="4"/>
  <c r="C53" i="4"/>
  <c r="D70" i="4"/>
  <c r="I70" i="4" s="1"/>
  <c r="H98" i="4"/>
  <c r="D18" i="4"/>
  <c r="I18" i="4" s="1"/>
  <c r="D23" i="4"/>
  <c r="I23" i="4" s="1"/>
  <c r="D25" i="4"/>
  <c r="I25" i="4" s="1"/>
  <c r="D27" i="4"/>
  <c r="E26" i="4"/>
  <c r="D29" i="4"/>
  <c r="I29" i="4" s="1"/>
  <c r="C30" i="4"/>
  <c r="D40" i="4"/>
  <c r="I40" i="4" s="1"/>
  <c r="D42" i="4"/>
  <c r="I42" i="4" s="1"/>
  <c r="D44" i="4"/>
  <c r="I44" i="4" s="1"/>
  <c r="D46" i="4"/>
  <c r="I46" i="4" s="1"/>
  <c r="D50" i="4"/>
  <c r="D54" i="4"/>
  <c r="D56" i="4"/>
  <c r="I56" i="4" s="1"/>
  <c r="D58" i="4"/>
  <c r="I58" i="4" s="1"/>
  <c r="D60" i="4"/>
  <c r="I60" i="4" s="1"/>
  <c r="D79" i="4"/>
  <c r="I79" i="4" s="1"/>
  <c r="D92" i="4"/>
  <c r="G98" i="4"/>
  <c r="D13" i="4" l="1"/>
  <c r="I13" i="4" s="1"/>
  <c r="B98" i="4"/>
  <c r="O91" i="7"/>
  <c r="O67" i="7"/>
  <c r="E48" i="7"/>
  <c r="E96" i="7" s="1"/>
  <c r="K67" i="5"/>
  <c r="K48" i="5" s="1"/>
  <c r="K20" i="5"/>
  <c r="C96" i="5"/>
  <c r="I48" i="8"/>
  <c r="I95" i="8" s="1"/>
  <c r="I96" i="6"/>
  <c r="B96" i="6"/>
  <c r="M21" i="6"/>
  <c r="D96" i="6"/>
  <c r="E96" i="6"/>
  <c r="M20" i="6"/>
  <c r="K96" i="6"/>
  <c r="F96" i="6"/>
  <c r="G96" i="6"/>
  <c r="C96" i="6"/>
  <c r="H96" i="6"/>
  <c r="L12" i="6"/>
  <c r="M12" i="6" s="1"/>
  <c r="O20" i="7"/>
  <c r="O52" i="7"/>
  <c r="O48" i="7" s="1"/>
  <c r="O12" i="7"/>
  <c r="M68" i="6"/>
  <c r="L67" i="6"/>
  <c r="M67" i="6" s="1"/>
  <c r="M49" i="6"/>
  <c r="M26" i="6"/>
  <c r="L25" i="6"/>
  <c r="M25" i="6" s="1"/>
  <c r="M92" i="6"/>
  <c r="L91" i="6"/>
  <c r="M53" i="6"/>
  <c r="L52" i="6"/>
  <c r="M52" i="6" s="1"/>
  <c r="M30" i="6"/>
  <c r="L29" i="6"/>
  <c r="M29" i="6" s="1"/>
  <c r="K12" i="5"/>
  <c r="D68" i="4"/>
  <c r="I68" i="4" s="1"/>
  <c r="E98" i="4"/>
  <c r="I54" i="4"/>
  <c r="D53" i="4"/>
  <c r="I53" i="4" s="1"/>
  <c r="I27" i="4"/>
  <c r="D26" i="4"/>
  <c r="C49" i="4"/>
  <c r="I22" i="4"/>
  <c r="D21" i="4"/>
  <c r="I92" i="4"/>
  <c r="C98" i="4"/>
  <c r="I50" i="4"/>
  <c r="I30" i="4"/>
  <c r="O96" i="7" l="1"/>
  <c r="M48" i="6"/>
  <c r="M91" i="6"/>
  <c r="L48" i="6"/>
  <c r="L96" i="6" s="1"/>
  <c r="K96" i="5"/>
  <c r="I49" i="4"/>
  <c r="I21" i="4"/>
  <c r="D49" i="4"/>
  <c r="D98" i="4" s="1"/>
  <c r="I26" i="4"/>
  <c r="M96" i="6" l="1"/>
  <c r="I98" i="4"/>
</calcChain>
</file>

<file path=xl/comments1.xml><?xml version="1.0" encoding="utf-8"?>
<comments xmlns="http://schemas.openxmlformats.org/spreadsheetml/2006/main">
  <authors>
    <author>Olivia Regner</author>
  </authors>
  <commentList>
    <comment ref="B222"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<sst xmlns="http://schemas.openxmlformats.org/spreadsheetml/2006/main" count="959" uniqueCount="387">
  <si>
    <t>STATUS OF CY 2016 BUDGET PROGRAM (Preliminary)</t>
  </si>
  <si>
    <t>(In Thousand Pesos)</t>
  </si>
  <si>
    <t>PARTICULARS</t>
  </si>
  <si>
    <t>2016 BUDGT LEVEL</t>
  </si>
  <si>
    <t xml:space="preserve">ALLOTMENT RELEASES </t>
  </si>
  <si>
    <t>% of Releases Over Program</t>
  </si>
  <si>
    <t xml:space="preserve">BALANCE                 </t>
  </si>
  <si>
    <t>Program</t>
  </si>
  <si>
    <t>Adjustments</t>
  </si>
  <si>
    <t>Adjusted Program</t>
  </si>
  <si>
    <t xml:space="preserve">   A. GAA - R.A. 10717</t>
  </si>
  <si>
    <t xml:space="preserve">         Departments </t>
  </si>
  <si>
    <t xml:space="preserve">         Special Purpose Funds </t>
  </si>
  <si>
    <t xml:space="preserve">  B.  AUTOMATIC APPROPRIATIONS</t>
  </si>
  <si>
    <t xml:space="preserve">         Retirement and Life Insurance Premium</t>
  </si>
  <si>
    <t>c/</t>
  </si>
  <si>
    <t xml:space="preserve">         Internal Revenue Allotment</t>
  </si>
  <si>
    <t xml:space="preserve">         Pension of Ex-Pres./Ex-Pres. Widows</t>
  </si>
  <si>
    <t xml:space="preserve">         Grants/Donations</t>
  </si>
  <si>
    <t xml:space="preserve">         Special Account in the General Fund</t>
  </si>
  <si>
    <t xml:space="preserve">             Motor Vehicle Users Charge Fund</t>
  </si>
  <si>
    <t xml:space="preserve">             Others</t>
  </si>
  <si>
    <t xml:space="preserve">          Tax Refund</t>
  </si>
  <si>
    <t xml:space="preserve">          Net Lending             </t>
  </si>
  <si>
    <t>a/</t>
  </si>
  <si>
    <t xml:space="preserve">          Interest Payments</t>
  </si>
  <si>
    <t xml:space="preserve">        Tax Expenditures Fund/Customs Duties and Taxes</t>
  </si>
  <si>
    <t>ORIGINAL PROGRAM</t>
  </si>
  <si>
    <t>OTHER RELEASES</t>
  </si>
  <si>
    <t>b/</t>
  </si>
  <si>
    <t>CONTINUING APPRO., R.A. 10651</t>
  </si>
  <si>
    <t xml:space="preserve">        Departments </t>
  </si>
  <si>
    <t xml:space="preserve">        Special Purpose Funds </t>
  </si>
  <si>
    <t>UNPROGRAMMED FUND</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</si>
  <si>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</si>
  <si>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</si>
  <si>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</si>
  <si>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</si>
  <si>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</si>
  <si>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Act Trust Fund</t>
  </si>
  <si>
    <t xml:space="preserve">       Motor Vehicle Users Charge Fund</t>
  </si>
  <si>
    <t xml:space="preserve">       Pension of Ex-Pres./Ex-Pres. Widows</t>
  </si>
  <si>
    <t xml:space="preserve">       Tax Exp. Fund/CDT</t>
  </si>
  <si>
    <t xml:space="preserve">       RA 9335</t>
  </si>
  <si>
    <t xml:space="preserve">       Stocks Subs.</t>
  </si>
  <si>
    <t>TOTAL</t>
  </si>
  <si>
    <t>NOTES:</t>
  </si>
  <si>
    <t xml:space="preserve">b/ Additional releases, which are being accommodated within the year's expenditure program. </t>
  </si>
  <si>
    <t>c/ Pertains to additional requirement for RLIP of various agencies corresponding to the newly-created/filled up positions</t>
  </si>
  <si>
    <t>2015 Continuing Appro.</t>
  </si>
  <si>
    <t>Adjusted 
2015 Continuing Appro.</t>
  </si>
  <si>
    <t>CY 2016 BUDGET LEVEL</t>
  </si>
  <si>
    <t>RELEASES</t>
  </si>
  <si>
    <t>BALANCE</t>
  </si>
  <si>
    <t>UNRELEASED
CONT.</t>
  </si>
  <si>
    <t>PROGRAM</t>
  </si>
  <si>
    <t>ADJUSTMENTS</t>
  </si>
  <si>
    <t>ADJUSTED PROGRAM</t>
  </si>
  <si>
    <t>A. GAA-R.A. 10717</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</si>
  <si>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</si>
  <si>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</si>
  <si>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</si>
  <si>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</si>
  <si>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</si>
  <si>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</si>
  <si>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</si>
  <si>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</si>
  <si>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</si>
  <si>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</si>
  <si>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</si>
  <si>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</si>
  <si>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</si>
  <si>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</si>
  <si>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</si>
  <si>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</si>
  <si>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</si>
  <si>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</si>
  <si>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</si>
  <si>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</si>
  <si>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</si>
  <si>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</si>
  <si>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</si>
  <si>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</si>
  <si>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</si>
  <si>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</si>
  <si>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</si>
  <si>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</si>
  <si>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</si>
  <si>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</si>
  <si>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</si>
  <si>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</si>
  <si>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</si>
  <si>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</si>
  <si>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</si>
  <si>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</si>
  <si>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OEOs</t>
  </si>
  <si>
    <t xml:space="preserve">         AMLC</t>
  </si>
  <si>
    <t xml:space="preserve">         CCC</t>
  </si>
  <si>
    <t xml:space="preserve">         CFO</t>
  </si>
  <si>
    <t xml:space="preserve">         CHED</t>
  </si>
  <si>
    <t xml:space="preserve">           Central Office</t>
  </si>
  <si>
    <t xml:space="preserve">           Reg'l. Offices</t>
  </si>
  <si>
    <t xml:space="preserve">         CFL</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</si>
  <si>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</si>
  <si>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</si>
  <si>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</si>
  <si>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</si>
  <si>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</si>
  <si>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</si>
  <si>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</si>
  <si>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</si>
  <si>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</si>
  <si>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</si>
  <si>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</si>
  <si>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</si>
  <si>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</si>
  <si>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</si>
  <si>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</si>
  <si>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</si>
  <si>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</si>
  <si>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 </t>
  </si>
  <si>
    <t xml:space="preserve">         NICA</t>
  </si>
  <si>
    <t xml:space="preserve">         NSC</t>
  </si>
  <si>
    <t xml:space="preserve">         NTC</t>
  </si>
  <si>
    <t xml:space="preserve">         OPAPP</t>
  </si>
  <si>
    <t xml:space="preserve">         OMB </t>
  </si>
  <si>
    <t xml:space="preserve">        PRRC</t>
  </si>
  <si>
    <t xml:space="preserve">        PCW</t>
  </si>
  <si>
    <t xml:space="preserve">        PDEA</t>
  </si>
  <si>
    <t xml:space="preserve">         Philracom</t>
  </si>
  <si>
    <t xml:space="preserve">         PSC</t>
  </si>
  <si>
    <t xml:space="preserve">         PCUP</t>
  </si>
  <si>
    <t xml:space="preserve">         PCDSO</t>
  </si>
  <si>
    <t xml:space="preserve">         PLLO</t>
  </si>
  <si>
    <t xml:space="preserve">         PMS</t>
  </si>
  <si>
    <t xml:space="preserve">   Special Purpose Funds</t>
  </si>
  <si>
    <t>Budgetary Support to Government Corporations</t>
  </si>
  <si>
    <t>Allocation to Local Government Units</t>
  </si>
  <si>
    <t>Special Shares of LGUs in the Proceeds of National Taxes</t>
  </si>
  <si>
    <t>Metropolitan Manila Development Authority</t>
  </si>
  <si>
    <t>Barangay Officials Death Benefits Fund</t>
  </si>
  <si>
    <t>Local Government Support Fund</t>
  </si>
  <si>
    <t>Special Shares of LGUs in the Proceeds of Fire Code Fees</t>
  </si>
  <si>
    <t>Contingent Fund</t>
  </si>
  <si>
    <t>DepEd School-Building Program</t>
  </si>
  <si>
    <t>E-Government Fund</t>
  </si>
  <si>
    <t>Feasibility Studies Fund</t>
  </si>
  <si>
    <t>International Commitments Fund</t>
  </si>
  <si>
    <t>Miscellaneous Personnel Benefits Fund</t>
  </si>
  <si>
    <t>National Disaster Risk Reduction Management Fund</t>
  </si>
  <si>
    <t>Pension and Gratuity Fund</t>
  </si>
  <si>
    <t>Rehabilitation and Reconstruction Fund</t>
  </si>
  <si>
    <t>B. Automatic Appropriations</t>
  </si>
  <si>
    <t xml:space="preserve">      Retirement and Life Insurance Premium</t>
  </si>
  <si>
    <t xml:space="preserve">      Internal Revenue Allotment</t>
  </si>
  <si>
    <t xml:space="preserve">      Pension of Ex-Pres./Ex-Pres. Widows</t>
  </si>
  <si>
    <t xml:space="preserve">      Grants/Donations</t>
  </si>
  <si>
    <t xml:space="preserve">      Special Account in the General Fund</t>
  </si>
  <si>
    <t xml:space="preserve">         Motor Vehicle Users Charge Fund</t>
  </si>
  <si>
    <t xml:space="preserve">         Others</t>
  </si>
  <si>
    <t xml:space="preserve">       Tax Refund</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</si>
  <si>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</si>
  <si>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</si>
  <si>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</si>
  <si>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</si>
  <si>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</si>
  <si>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10651</t>
  </si>
  <si>
    <t xml:space="preserve">  R.A. 10651</t>
  </si>
  <si>
    <t xml:space="preserve">   Departments</t>
  </si>
  <si>
    <t xml:space="preserve">        NCMF </t>
  </si>
  <si>
    <t xml:space="preserve">         PRRC</t>
  </si>
  <si>
    <t xml:space="preserve">         PCW</t>
  </si>
  <si>
    <t xml:space="preserve">         PDEA</t>
  </si>
  <si>
    <t xml:space="preserve">    Special Purpose Funds</t>
  </si>
  <si>
    <t xml:space="preserve">       BSGC</t>
  </si>
  <si>
    <t xml:space="preserve">       ALGU</t>
  </si>
  <si>
    <t xml:space="preserve">         SSPNT</t>
  </si>
  <si>
    <t xml:space="preserve">         MMDA</t>
  </si>
  <si>
    <t xml:space="preserve">          BODBF</t>
  </si>
  <si>
    <t xml:space="preserve">         LGSF</t>
  </si>
  <si>
    <t xml:space="preserve">         SSPFCF</t>
  </si>
  <si>
    <t xml:space="preserve">       Contingent </t>
  </si>
  <si>
    <t xml:space="preserve">       DepEd SBP</t>
  </si>
  <si>
    <t xml:space="preserve">       E-Gov.</t>
  </si>
  <si>
    <t xml:space="preserve">       FSF</t>
  </si>
  <si>
    <t xml:space="preserve">       ICF</t>
  </si>
  <si>
    <t xml:space="preserve">       MPBF</t>
  </si>
  <si>
    <t xml:space="preserve">       NDRRMF</t>
  </si>
  <si>
    <t xml:space="preserve">       PGF</t>
  </si>
  <si>
    <t xml:space="preserve">       RRP</t>
  </si>
  <si>
    <t>SUPPLEMENTAL BUDGET</t>
  </si>
  <si>
    <t>COP</t>
  </si>
  <si>
    <t>DOF</t>
  </si>
  <si>
    <t>DENR</t>
  </si>
  <si>
    <t>DILG</t>
  </si>
  <si>
    <t>DOJ</t>
  </si>
  <si>
    <t>DPWH</t>
  </si>
  <si>
    <t>DOST</t>
  </si>
  <si>
    <t>DSWD</t>
  </si>
  <si>
    <t>DOTC</t>
  </si>
  <si>
    <t>BSGC</t>
  </si>
  <si>
    <t xml:space="preserve">  UNPROGRAMMED FUND</t>
  </si>
  <si>
    <t xml:space="preserve">  OTHER AUTOMATIC APPROPRIATIONS</t>
  </si>
  <si>
    <t xml:space="preserve">     RLIP</t>
  </si>
  <si>
    <t xml:space="preserve">     Grants/Donations</t>
  </si>
  <si>
    <t xml:space="preserve">     SAGF-OTHERS</t>
  </si>
  <si>
    <t xml:space="preserve">    Military Camps Sales Proceeds Fund</t>
  </si>
  <si>
    <t xml:space="preserve">     AFP Modernization Act Trust Fund</t>
  </si>
  <si>
    <t>MVUCF</t>
  </si>
  <si>
    <t xml:space="preserve">    Pension of Ex-Pres./Ex-Pres. Widows</t>
  </si>
  <si>
    <t xml:space="preserve">    Tax Exp. Fund/CDT</t>
  </si>
  <si>
    <t xml:space="preserve">     RA 9335</t>
  </si>
  <si>
    <t xml:space="preserve">     Stocks Subs.</t>
  </si>
  <si>
    <t>PS</t>
  </si>
  <si>
    <t>MOOE</t>
  </si>
  <si>
    <t>CO</t>
  </si>
  <si>
    <t xml:space="preserve">         NCMF</t>
  </si>
  <si>
    <t xml:space="preserve">        PCDSO</t>
  </si>
  <si>
    <t>Department</t>
  </si>
  <si>
    <t>SPFs</t>
  </si>
  <si>
    <t>ALL SOURCES</t>
  </si>
  <si>
    <t>NEW GAA - R.A. 10717</t>
  </si>
  <si>
    <t>Automatic Appropriations</t>
  </si>
  <si>
    <t>Unprogrammed Fund</t>
  </si>
  <si>
    <t>Continuing Appropriations,
R.A. 10651</t>
  </si>
  <si>
    <t xml:space="preserve">TOTAL </t>
  </si>
  <si>
    <t>Regular</t>
  </si>
  <si>
    <t>Special Purpose Funds</t>
  </si>
  <si>
    <t>Total</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</si>
  <si>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</si>
  <si>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</si>
  <si>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</si>
  <si>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</si>
  <si>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</si>
  <si>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</si>
  <si>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</si>
  <si>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</si>
  <si>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</si>
  <si>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</si>
  <si>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</si>
  <si>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</si>
  <si>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</si>
  <si>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</si>
  <si>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</si>
  <si>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</si>
  <si>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</si>
  <si>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</si>
  <si>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</si>
  <si>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</si>
  <si>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</si>
  <si>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</si>
  <si>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</si>
  <si>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</si>
  <si>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DOTC</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</si>
  <si>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</si>
  <si>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</si>
  <si>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</si>
  <si>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</si>
  <si>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</si>
  <si>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</si>
  <si>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</si>
  <si>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</si>
  <si>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</si>
  <si>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</si>
  <si>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</si>
  <si>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CO</t>
  </si>
  <si>
    <t xml:space="preserve">             ROs</t>
  </si>
  <si>
    <t xml:space="preserve">         PCC</t>
  </si>
  <si>
    <t xml:space="preserve">      GOCCs</t>
  </si>
  <si>
    <t xml:space="preserve">       LGUs </t>
  </si>
  <si>
    <t xml:space="preserve">         CO</t>
  </si>
  <si>
    <t xml:space="preserve">         ROs</t>
  </si>
  <si>
    <t xml:space="preserve">      MMDA</t>
  </si>
  <si>
    <t xml:space="preserve">      Interest Payments</t>
  </si>
  <si>
    <t>SPECIAL PURPOSE FUNDS-R.A. 10717</t>
  </si>
  <si>
    <t>Allocation to LGUs</t>
  </si>
  <si>
    <t>Miscellaneous 
Personnel 
Benefits Fund</t>
  </si>
  <si>
    <t>Rehabilitation and Reconstruction Program</t>
  </si>
  <si>
    <t>CONTINUING  APPROPRIATIONS-R.A. 10651</t>
  </si>
  <si>
    <t>REGULAR</t>
  </si>
  <si>
    <t>DepEd School Building Program</t>
  </si>
  <si>
    <t>E-Government 
Fund</t>
  </si>
  <si>
    <t>SUB-TOTAL SPFs</t>
  </si>
  <si>
    <t>GRAND TOTAL</t>
  </si>
  <si>
    <t xml:space="preserve">       DepEd</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</si>
  <si>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</si>
  <si>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</si>
  <si>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</si>
  <si>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</si>
  <si>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</si>
  <si>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</si>
  <si>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</si>
  <si>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</si>
  <si>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</si>
  <si>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</si>
  <si>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</si>
  <si>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</si>
  <si>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</si>
  <si>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Act Trust Fund</t>
  </si>
  <si>
    <t>Internal Revenue Allotment</t>
  </si>
  <si>
    <t>Tax Refund</t>
  </si>
  <si>
    <t xml:space="preserve">         NPC</t>
  </si>
  <si>
    <t>Support to Foreign-Assisted Projects</t>
  </si>
  <si>
    <t>General Fund Adjustments-for the Share of ARMM</t>
  </si>
  <si>
    <t>GFA for Use of Excess Income by Agencies</t>
  </si>
  <si>
    <t>Support for Infrastructure Projects and Social Programs</t>
  </si>
  <si>
    <t>AFP Modernization Program</t>
  </si>
  <si>
    <t xml:space="preserve">       MMDA</t>
  </si>
  <si>
    <t>(in thousand pesos)</t>
  </si>
  <si>
    <t>Allotment Class</t>
  </si>
  <si>
    <t>Remarks</t>
  </si>
  <si>
    <t>2016 GAA, R.A. 10717</t>
  </si>
  <si>
    <t>DEPARTMENT</t>
  </si>
  <si>
    <t>DAR</t>
  </si>
  <si>
    <t xml:space="preserve">    Transfer to:</t>
  </si>
  <si>
    <t>DOH-EAMC</t>
  </si>
  <si>
    <t>For the FY 2015 Personnel Services requirements of transferred personnel from 
  DAR to DOH-East Avenue Medical Center per approved Rationalization Program</t>
  </si>
  <si>
    <t>DOJ-NBI</t>
  </si>
  <si>
    <t>For the FY 2015 Personnel Services requirements of transferred personnel from 
  DAR to DOJ-NBI per approved Rationalization Program</t>
  </si>
  <si>
    <t>DOTC-OSEC</t>
  </si>
  <si>
    <t>For the FY 2015 Personnel Services requirements of transferred personnel from 
  DAR-CAR to DOTC-CAR per approved Rationalization Program</t>
  </si>
  <si>
    <t>DA</t>
  </si>
  <si>
    <t xml:space="preserve"> OSEC</t>
  </si>
  <si>
    <t>DPWH-OSEC</t>
  </si>
  <si>
    <t>For the implementation of Farm-to-Market Roads per Special Provision No. 8, DA-
  OSEC, 2016 GAA, R.A. 10717</t>
  </si>
  <si>
    <t>ARMM-DPWH</t>
  </si>
  <si>
    <t>For the implementation of Farm-to-Market Roads per Special Provision No. 5, DA-
  OSEC, 2015 GAA, RA 10652</t>
  </si>
  <si>
    <t>ARMM-DA</t>
  </si>
  <si>
    <t>For the implementation of DA's various national programs in ARMM, i.e., National Rice, 
  Livestock, High Value Crops, Organic Agriculture and Market Oriented Programs) 
  per Special Provision No. 11, DA-OSEC, 2015 GAA, RA 10651</t>
  </si>
  <si>
    <t>BFAR</t>
  </si>
  <si>
    <t>ARMM-DAF</t>
  </si>
  <si>
    <t>For the implementation of National Fisheries Program per Special Provision No. 11,
   DA-OSEC, 2015 GAA, RA 10651</t>
  </si>
  <si>
    <t>DBM</t>
  </si>
  <si>
    <t xml:space="preserve">   Transfer from:</t>
  </si>
  <si>
    <t>ARMM</t>
  </si>
  <si>
    <t>For the payment of 9% personnel share in GSIS Premium contribution of ARMM-DepEd per GSIS-ARMM-DBM Memorandum of Agreement dated March 18, 2004</t>
  </si>
  <si>
    <t>DepEd</t>
  </si>
  <si>
    <t xml:space="preserve">   Transfer to:</t>
  </si>
  <si>
    <t>ARMM-DepEd</t>
  </si>
  <si>
    <t>To effect the release of funds to DepEd implementing units pursuant to DBM-DepEd Joint Circular No. 2004-1, relative to the creation and filling-up of positions</t>
  </si>
  <si>
    <t>For the implementation of the Basic Educational Facilities per Special Provision No. 5 , DepEd-OSEC, 2016 GAA , RA 10717</t>
  </si>
  <si>
    <t>DOH</t>
  </si>
  <si>
    <t>Budgetary Support to GOCC-Phil.  
  Health Insurance Corporation</t>
  </si>
  <si>
    <t>Subsidy for health insurance premium payment of the indigent families to the  National
  Health Insurance Program per Special Provision No. 8, DOH-OSEC, 2016 GAA, 
  RA 10717</t>
  </si>
  <si>
    <t>Budgetary Support to GOCC-Phil. Health Insurance Corporation</t>
  </si>
  <si>
    <t>Subsidy for health insurance under the PAyapa at MAsaganang PamayaNAn 
  Program (PAMANA) and Sajahatra Bangsamoro Programsper Special Provision
  No. 9, DOH-OSEC, 2015 GAA, RA 10651</t>
  </si>
  <si>
    <t>For the implementation of Health Facilities Enhancement Program (for facilites of LGUs 
  and other health sector partners) per Special Provision No. 6, DOH-OSEC, 2016 
  GAA, R.A. 10717</t>
  </si>
  <si>
    <t>For the FY 2015 Personnel Services requirements of transferred personnel from DAR
   to DOH-East Avenue Medical Center per approved Rationalization Program</t>
  </si>
  <si>
    <t>For the FY 2015 Personnel Services requirements of transferred personnel from 
 DAR to DOJ-NBI per approved Rationalization Program</t>
  </si>
  <si>
    <t xml:space="preserve">  Transfer from:</t>
  </si>
  <si>
    <t>DA-OSEC</t>
  </si>
  <si>
    <t>For the implementation of the Basic Educational Facilities per Special Provision No. 5 , 
  DepEd-OSEC, 2016 GAA , R.A. 10717</t>
  </si>
  <si>
    <t>BSGC-SRA</t>
  </si>
  <si>
    <t>For the construction of Farm-to-Mill Road Projects, pursuant to Special Provision No. 2,
  BSGC-SRA, R.A. 10717</t>
  </si>
  <si>
    <t>For the implementation of the Basic Educational Facilities per Special Provision 
  No. 4 , DepEd-OSEC, 2015 GAA , RA 10651</t>
  </si>
  <si>
    <t>For the implementation of Health Facilities Enhancement Program (for facilites of LGUs 
  and other health sector partners) per Special Provision No. 5, DOH-OSEC, 2015 
  GAA, R.A. 10651</t>
  </si>
  <si>
    <t>For ARMM allocation on various programs under the DSWD (Supplemental Feeding 
  Program, Recovery and Reintegration Program for Trafficked Person and Social 
  Pension for Indigent Senior Citizens) pursuant to Special Provision No. 8 of DSWD-
  OSEC, 2016 GAA, R.A. 10717</t>
  </si>
  <si>
    <t>DAR-CAR</t>
  </si>
  <si>
    <t xml:space="preserve">    Transfer from:</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</si>
  <si>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</si>
  <si>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</si>
  <si>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</si>
  <si>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</si>
  <si>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</si>
  <si>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SPECIAL PURPOSE FUND</t>
  </si>
  <si>
    <t>BSGC-PHIC</t>
  </si>
  <si>
    <t>Transfer from:</t>
  </si>
  <si>
    <t>Transfer to:</t>
  </si>
  <si>
    <t xml:space="preserve">  NPC</t>
  </si>
  <si>
    <t xml:space="preserve">  PCC</t>
  </si>
  <si>
    <t>CY 2016 PROGRAM ADJUSTMENTS FOR DIRECT RELEASE TO IMPLEMENTING UNITS</t>
  </si>
  <si>
    <t>LBP Loan Portfolio</t>
  </si>
  <si>
    <t xml:space="preserve">a/ Per Bureau of the Treasury's Cash Operations Report </t>
  </si>
  <si>
    <t>CY 2016 PROGRAM ADJUSTMENTS</t>
  </si>
  <si>
    <t>2015 GAA, R.A. 10651</t>
  </si>
  <si>
    <t>DOH-OSEC</t>
  </si>
  <si>
    <t>For direct release to DPWH for the implementation of Health Facilities
  Enhancement Program (for facilites of LGUs and other health sector
   partners) per Special Provision No. 5, DOH-OSEC, 2015 GAA, 
   R.A. 10651</t>
  </si>
  <si>
    <t>GOCC-Social Housing 
  Finance Corporation 
  (SHFC)</t>
  </si>
  <si>
    <t>Negative SARO issued to DPWH  representing savings generated 
  from 2015 allotments to augment deficient items in the appropriations
  of GOCC-Social Housing Finance Corporation (SHFC), i.e., Housing 
  Programs for Informal Settler Families Residing in Danger Areas in
  Metro Manila (per Office of the President approval dated
  February 15, 2016.</t>
  </si>
  <si>
    <t xml:space="preserve">   </t>
  </si>
  <si>
    <t>Phil. Coconut Authority (PCA)</t>
  </si>
  <si>
    <t>Subsidy to the PCA for the implementation of Farm-to-Market Road 
  Projects for Coconut Lands directly released to DPWH per Special
  Provision No. 3, PCA, 2015 GAA, R.A. 10651</t>
  </si>
  <si>
    <t>SHFC</t>
  </si>
  <si>
    <t>Transfer from :</t>
  </si>
  <si>
    <t>DPWH 
(2015 Savings from Unobligated Allotment)</t>
  </si>
  <si>
    <t xml:space="preserve">To cover the release of the FY 2015 National Government Subsidy to 
  the SHFC for the implementation of the Housing Program for Informal
  Settler Families (ISFs) Residing in Danger Areas in Metro Manila, 
  specifically intended to cover Phases 1 and 2 of Gulayang Pilapil 
  Homeowners Association, Inc., Balikatang Samahan sa Mapulang
  Lupa, People's Plan Ville HOAI and Jesse Robredo Village HOAI. </t>
  </si>
  <si>
    <t>PCA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</si>
</sst>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18"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b/>
      <i/>
      <sz val="10"/>
      <name val="Arial Narrow"/>
      <family val="2"/>
    </font>
    <font>
      <b/>
      <sz val="9"/>
      <name val="Arial Narrow"/>
      <family val="2"/>
    </font>
    <font>
      <sz val="10"/>
      <color rgb="FFFF0000"/>
      <name val="Arial Narrow"/>
      <family val="2"/>
    </font>
    <font>
      <b/>
      <sz val="9"/>
      <color indexed="81"/>
      <name val="Tahoma"/>
      <family val="2"/>
    </font>
    <font>
      <sz val="9"/>
      <color indexed="81"/>
      <name val="Tahoma"/>
      <family val="2"/>
    </font>
    <font>
      <b/>
      <sz val="8"/>
      <name val="Arial Narrow"/>
      <family val="2"/>
    </font>
    <font>
      <sz val="10"/>
      <color indexed="10"/>
      <name val="Arial Narrow"/>
      <family val="2"/>
    </font>
    <font>
      <b/>
      <sz val="11"/>
      <name val="Arial"/>
      <family val="2"/>
    </font>
    <font>
      <sz val="11"/>
      <name val="Arial"/>
      <family val="2"/>
    </font>
    <font>
      <b/>
      <sz val="11"/>
      <name val="Arial Narrow"/>
      <family val="2"/>
    </font>
    <font>
      <sz val="11"/>
      <name val="Arial Narrow"/>
      <family val="2"/>
    </font>
    <font>
      <sz val="11"/>
      <color theme="4" tint="-0.499984740745262"/>
      <name val="Arial Narrow"/>
      <family val="2"/>
    </font>
  </fonts>
  <fills count="10">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46">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0"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0"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10"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9"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0" xfId="1" applyNumberFormat="1" applyFont="1" applyBorder="1"/>
    <xf numFmtId="164" fontId="2" fillId="0" borderId="4" xfId="1" applyNumberFormat="1" applyFont="1" applyBorder="1"/>
    <xf numFmtId="164" fontId="5" fillId="0" borderId="0" xfId="1" applyNumberFormat="1" applyFont="1" applyBorder="1"/>
    <xf numFmtId="165" fontId="2" fillId="0" borderId="11" xfId="2" applyNumberFormat="1" applyFont="1" applyBorder="1" applyAlignment="1">
      <alignment horizontal="center"/>
    </xf>
    <xf numFmtId="164" fontId="5" fillId="0" borderId="5" xfId="1" applyNumberFormat="1" applyFont="1" applyFill="1" applyBorder="1" applyAlignment="1">
      <alignment horizontal="center" wrapText="1"/>
    </xf>
    <xf numFmtId="165" fontId="2" fillId="0" borderId="10"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9"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4" borderId="4" xfId="1" applyNumberFormat="1" applyFont="1" applyFill="1" applyBorder="1"/>
    <xf numFmtId="164" fontId="3" fillId="4" borderId="10" xfId="1" applyNumberFormat="1" applyFont="1" applyFill="1" applyBorder="1"/>
    <xf numFmtId="164" fontId="5" fillId="4" borderId="0" xfId="1" applyNumberFormat="1" applyFont="1" applyFill="1" applyBorder="1"/>
    <xf numFmtId="165" fontId="3" fillId="4" borderId="10" xfId="2" applyNumberFormat="1" applyFont="1" applyFill="1" applyBorder="1" applyAlignment="1">
      <alignment horizontal="center"/>
    </xf>
    <xf numFmtId="164" fontId="3" fillId="0" borderId="0" xfId="1" applyNumberFormat="1" applyFont="1" applyFill="1"/>
    <xf numFmtId="164" fontId="3" fillId="0" borderId="4" xfId="1" applyNumberFormat="1" applyFont="1" applyFill="1" applyBorder="1" applyAlignment="1">
      <alignment horizontal="left" indent="1"/>
    </xf>
    <xf numFmtId="164" fontId="5" fillId="0" borderId="9" xfId="1" applyNumberFormat="1" applyFont="1" applyFill="1" applyBorder="1"/>
    <xf numFmtId="164" fontId="2" fillId="0" borderId="4" xfId="1" applyNumberFormat="1" applyFont="1" applyFill="1" applyBorder="1" applyAlignment="1">
      <alignment horizontal="left" indent="1"/>
    </xf>
    <xf numFmtId="164" fontId="2" fillId="0" borderId="10"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10" xfId="1" applyNumberFormat="1" applyFont="1" applyBorder="1" applyAlignment="1">
      <alignment horizontal="left"/>
    </xf>
    <xf numFmtId="164" fontId="3" fillId="0" borderId="10" xfId="1" applyNumberFormat="1" applyFont="1" applyFill="1" applyBorder="1"/>
    <xf numFmtId="164" fontId="5" fillId="0" borderId="0" xfId="1" applyNumberFormat="1" applyFont="1" applyFill="1" applyBorder="1"/>
    <xf numFmtId="165" fontId="3" fillId="0" borderId="10" xfId="2" applyNumberFormat="1" applyFont="1" applyFill="1" applyBorder="1" applyAlignment="1">
      <alignment horizontal="center"/>
    </xf>
    <xf numFmtId="165" fontId="2" fillId="0" borderId="10"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9" xfId="1" applyNumberFormat="1" applyFont="1" applyBorder="1" applyAlignment="1">
      <alignment horizontal="left"/>
    </xf>
    <xf numFmtId="165" fontId="3" fillId="0" borderId="8" xfId="2" applyNumberFormat="1" applyFont="1" applyBorder="1" applyAlignment="1">
      <alignment horizontal="center"/>
    </xf>
    <xf numFmtId="164" fontId="2" fillId="0" borderId="0" xfId="1" applyNumberFormat="1" applyFont="1" applyBorder="1" applyAlignment="1">
      <alignment horizontal="left"/>
    </xf>
    <xf numFmtId="165" fontId="3" fillId="0" borderId="10" xfId="2" applyNumberFormat="1" applyFont="1" applyBorder="1" applyAlignment="1">
      <alignment horizontal="center"/>
    </xf>
    <xf numFmtId="164" fontId="2" fillId="0" borderId="12" xfId="1" applyNumberFormat="1" applyFont="1" applyFill="1" applyBorder="1"/>
    <xf numFmtId="164" fontId="2" fillId="0" borderId="10" xfId="1" applyNumberFormat="1" applyFont="1" applyFill="1" applyBorder="1" applyAlignment="1">
      <alignment horizontal="left"/>
    </xf>
    <xf numFmtId="164" fontId="2" fillId="0" borderId="6" xfId="1" applyNumberFormat="1" applyFont="1" applyFill="1" applyBorder="1" applyAlignment="1">
      <alignment horizontal="left"/>
    </xf>
    <xf numFmtId="164" fontId="6" fillId="5" borderId="0" xfId="1" applyNumberFormat="1" applyFont="1" applyFill="1" applyBorder="1" applyAlignment="1"/>
    <xf numFmtId="164" fontId="3" fillId="5" borderId="0" xfId="1" applyNumberFormat="1" applyFont="1" applyFill="1" applyBorder="1" applyAlignment="1">
      <alignment vertical="center"/>
    </xf>
    <xf numFmtId="165" fontId="3" fillId="5" borderId="0" xfId="2" applyNumberFormat="1" applyFont="1" applyFill="1" applyBorder="1" applyAlignment="1">
      <alignment horizontal="center" vertical="center"/>
    </xf>
    <xf numFmtId="43" fontId="3" fillId="5" borderId="0" xfId="1" applyFont="1" applyFill="1" applyBorder="1" applyAlignment="1">
      <alignment horizontal="center" wrapText="1"/>
    </xf>
    <xf numFmtId="164" fontId="2" fillId="5" borderId="0" xfId="1" applyNumberFormat="1" applyFont="1" applyFill="1"/>
    <xf numFmtId="164" fontId="2" fillId="5" borderId="0" xfId="1" applyNumberFormat="1" applyFont="1" applyFill="1" applyAlignment="1"/>
    <xf numFmtId="164" fontId="6" fillId="5" borderId="0" xfId="1" applyNumberFormat="1" applyFont="1" applyFill="1" applyBorder="1" applyAlignment="1">
      <alignment horizontal="left"/>
    </xf>
    <xf numFmtId="164" fontId="2" fillId="5" borderId="0" xfId="1" applyNumberFormat="1" applyFont="1" applyFill="1" applyBorder="1" applyAlignment="1">
      <alignment horizontal="left"/>
    </xf>
    <xf numFmtId="165" fontId="2" fillId="5" borderId="0" xfId="2" applyNumberFormat="1" applyFont="1" applyFill="1" applyBorder="1" applyAlignment="1">
      <alignment horizontal="center"/>
    </xf>
    <xf numFmtId="164" fontId="2" fillId="5" borderId="0" xfId="1" applyNumberFormat="1" applyFont="1" applyFill="1" applyBorder="1" applyAlignment="1"/>
    <xf numFmtId="164" fontId="3" fillId="5" borderId="0" xfId="1" applyNumberFormat="1" applyFont="1" applyFill="1" applyBorder="1" applyAlignment="1">
      <alignment horizontal="center" wrapText="1"/>
    </xf>
    <xf numFmtId="164" fontId="2" fillId="0" borderId="0" xfId="1" applyNumberFormat="1" applyFont="1" applyFill="1" applyBorder="1" applyAlignment="1">
      <alignment horizontal="center"/>
    </xf>
    <xf numFmtId="165" fontId="2" fillId="0" borderId="0" xfId="2" applyNumberFormat="1" applyFont="1" applyBorder="1" applyAlignment="1">
      <alignment horizontal="center"/>
    </xf>
    <xf numFmtId="165" fontId="3" fillId="0" borderId="0" xfId="2" applyNumberFormat="1" applyFont="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164" fontId="2" fillId="0" borderId="0" xfId="1" applyNumberFormat="1" applyFont="1" applyFill="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21" xfId="1" applyNumberFormat="1" applyFont="1" applyFill="1" applyBorder="1" applyAlignment="1">
      <alignment horizontal="center"/>
    </xf>
    <xf numFmtId="164" fontId="3" fillId="0" borderId="22" xfId="1" applyNumberFormat="1" applyFont="1" applyFill="1" applyBorder="1" applyAlignment="1">
      <alignment horizontal="center"/>
    </xf>
    <xf numFmtId="165" fontId="3" fillId="0" borderId="18" xfId="2" applyNumberFormat="1" applyFont="1" applyFill="1" applyBorder="1" applyAlignment="1">
      <alignment horizontal="center"/>
    </xf>
    <xf numFmtId="164" fontId="2" fillId="0" borderId="0" xfId="3" applyNumberFormat="1" applyFont="1" applyFill="1"/>
    <xf numFmtId="164" fontId="3" fillId="0" borderId="4" xfId="1" applyNumberFormat="1" applyFont="1" applyBorder="1" applyAlignment="1">
      <alignment horizontal="left"/>
    </xf>
    <xf numFmtId="164" fontId="3" fillId="0" borderId="1" xfId="1" applyNumberFormat="1" applyFont="1" applyBorder="1" applyAlignment="1">
      <alignment horizontal="left"/>
    </xf>
    <xf numFmtId="164" fontId="3" fillId="0" borderId="23" xfId="1" applyNumberFormat="1" applyFont="1" applyBorder="1" applyAlignment="1">
      <alignment horizontal="left"/>
    </xf>
    <xf numFmtId="164" fontId="3" fillId="0" borderId="22" xfId="1" applyNumberFormat="1" applyFont="1" applyBorder="1" applyAlignment="1">
      <alignment horizontal="left"/>
    </xf>
    <xf numFmtId="165" fontId="3" fillId="0" borderId="18"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4" xfId="3" applyFont="1" applyFill="1" applyBorder="1" applyAlignment="1">
      <alignment horizontal="left"/>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12" xfId="1" applyNumberFormat="1" applyFont="1" applyBorder="1" applyAlignment="1">
      <alignment horizontal="center"/>
    </xf>
    <xf numFmtId="164" fontId="2" fillId="0" borderId="8" xfId="1" applyNumberFormat="1" applyFont="1" applyBorder="1" applyAlignment="1">
      <alignment horizontal="center"/>
    </xf>
    <xf numFmtId="164" fontId="2" fillId="0" borderId="25" xfId="1" applyNumberFormat="1" applyFont="1" applyBorder="1" applyAlignment="1">
      <alignment horizontal="center"/>
    </xf>
    <xf numFmtId="164" fontId="2" fillId="0" borderId="26" xfId="1" applyNumberFormat="1" applyFont="1" applyBorder="1" applyAlignment="1">
      <alignment horizontal="center"/>
    </xf>
    <xf numFmtId="165" fontId="2" fillId="0" borderId="9" xfId="2" applyNumberFormat="1" applyFont="1" applyBorder="1" applyAlignment="1">
      <alignment horizontal="center"/>
    </xf>
    <xf numFmtId="164" fontId="2" fillId="0" borderId="4" xfId="4" applyNumberFormat="1" applyFont="1" applyFill="1" applyBorder="1" applyAlignment="1">
      <alignment horizontal="left"/>
    </xf>
    <xf numFmtId="0" fontId="3" fillId="0" borderId="4" xfId="3"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5" xfId="1" applyNumberFormat="1" applyFont="1" applyBorder="1" applyAlignment="1">
      <alignment horizontal="center"/>
    </xf>
    <xf numFmtId="164" fontId="3" fillId="0" borderId="26" xfId="1" applyNumberFormat="1" applyFont="1" applyBorder="1" applyAlignment="1">
      <alignment horizontal="center"/>
    </xf>
    <xf numFmtId="165" fontId="3" fillId="0" borderId="9" xfId="2" applyNumberFormat="1" applyFont="1" applyBorder="1" applyAlignment="1">
      <alignment horizontal="center"/>
    </xf>
    <xf numFmtId="0" fontId="2" fillId="0" borderId="10" xfId="5" applyFont="1" applyFill="1" applyBorder="1" applyAlignment="1">
      <alignment horizontal="left" indent="1"/>
    </xf>
    <xf numFmtId="164" fontId="2" fillId="0" borderId="10" xfId="1" applyNumberFormat="1" applyFont="1" applyFill="1" applyBorder="1" applyAlignment="1">
      <alignment horizontal="left" indent="1"/>
    </xf>
    <xf numFmtId="0" fontId="2" fillId="0" borderId="10" xfId="5" applyFont="1" applyFill="1" applyBorder="1" applyAlignment="1">
      <alignment horizontal="left" indent="2"/>
    </xf>
    <xf numFmtId="164" fontId="2" fillId="0" borderId="10" xfId="1" applyNumberFormat="1" applyFont="1" applyFill="1" applyBorder="1" applyAlignment="1">
      <alignment horizontal="left" indent="2"/>
    </xf>
    <xf numFmtId="164" fontId="2" fillId="0" borderId="12"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4" xfId="3" applyFont="1" applyFill="1" applyBorder="1" applyAlignment="1">
      <alignment horizontal="left" indent="1"/>
    </xf>
    <xf numFmtId="164" fontId="2" fillId="0" borderId="5" xfId="1" applyNumberFormat="1" applyFont="1" applyFill="1" applyBorder="1" applyAlignment="1">
      <alignment horizontal="left" indent="1"/>
    </xf>
    <xf numFmtId="0" fontId="3" fillId="0" borderId="0" xfId="3" applyFont="1" applyFill="1" applyBorder="1"/>
    <xf numFmtId="164" fontId="2" fillId="0" borderId="10"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12" xfId="1" applyNumberFormat="1" applyFont="1" applyFill="1" applyBorder="1" applyAlignment="1">
      <alignment horizontal="center"/>
    </xf>
    <xf numFmtId="164" fontId="3" fillId="0" borderId="10"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5" xfId="1" applyNumberFormat="1" applyFont="1" applyFill="1" applyBorder="1"/>
    <xf numFmtId="164" fontId="3" fillId="0" borderId="26" xfId="1" applyNumberFormat="1" applyFont="1" applyFill="1" applyBorder="1"/>
    <xf numFmtId="165" fontId="3" fillId="0" borderId="9" xfId="2" applyNumberFormat="1" applyFont="1" applyFill="1" applyBorder="1" applyAlignment="1">
      <alignment horizontal="center"/>
    </xf>
    <xf numFmtId="164" fontId="2" fillId="0" borderId="27" xfId="1" applyNumberFormat="1" applyFont="1" applyFill="1" applyBorder="1" applyAlignment="1">
      <alignment horizontal="left"/>
    </xf>
    <xf numFmtId="164" fontId="2" fillId="0" borderId="5" xfId="1" applyNumberFormat="1" applyFont="1" applyFill="1" applyBorder="1" applyAlignment="1">
      <alignment horizontal="left"/>
    </xf>
    <xf numFmtId="164" fontId="2" fillId="0" borderId="27" xfId="1" applyNumberFormat="1" applyFont="1" applyFill="1" applyBorder="1"/>
    <xf numFmtId="164" fontId="2" fillId="0" borderId="25" xfId="1" applyNumberFormat="1" applyFont="1" applyBorder="1"/>
    <xf numFmtId="164" fontId="2" fillId="0" borderId="26" xfId="1" applyNumberFormat="1" applyFont="1" applyBorder="1"/>
    <xf numFmtId="0" fontId="2" fillId="0" borderId="4" xfId="3" applyFont="1" applyFill="1" applyBorder="1"/>
    <xf numFmtId="164" fontId="3" fillId="4" borderId="8" xfId="1" applyNumberFormat="1" applyFont="1" applyFill="1" applyBorder="1"/>
    <xf numFmtId="164" fontId="3" fillId="4" borderId="25" xfId="1" applyNumberFormat="1" applyFont="1" applyFill="1" applyBorder="1"/>
    <xf numFmtId="164" fontId="3" fillId="4" borderId="26" xfId="1" applyNumberFormat="1" applyFont="1" applyFill="1" applyBorder="1"/>
    <xf numFmtId="165" fontId="3" fillId="4" borderId="9" xfId="2" applyNumberFormat="1" applyFont="1" applyFill="1" applyBorder="1" applyAlignment="1">
      <alignment horizontal="center"/>
    </xf>
    <xf numFmtId="164" fontId="3" fillId="0" borderId="24" xfId="1" applyNumberFormat="1" applyFont="1" applyFill="1" applyBorder="1"/>
    <xf numFmtId="164" fontId="3" fillId="0" borderId="12"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0" fontId="3" fillId="0" borderId="4" xfId="3" applyFont="1" applyFill="1" applyBorder="1" applyAlignment="1">
      <alignment wrapText="1"/>
    </xf>
    <xf numFmtId="164" fontId="3" fillId="0" borderId="6" xfId="1" applyNumberFormat="1" applyFont="1" applyFill="1" applyBorder="1" applyAlignment="1">
      <alignment horizontal="left"/>
    </xf>
    <xf numFmtId="164" fontId="3" fillId="0" borderId="8" xfId="1" applyNumberFormat="1" applyFont="1" applyFill="1" applyBorder="1" applyAlignment="1">
      <alignment horizontal="left"/>
    </xf>
    <xf numFmtId="164" fontId="3" fillId="0" borderId="7" xfId="1" applyNumberFormat="1" applyFont="1" applyFill="1" applyBorder="1"/>
    <xf numFmtId="0" fontId="3" fillId="0" borderId="4" xfId="3" applyFont="1" applyFill="1" applyBorder="1" applyAlignment="1">
      <alignment horizontal="left" wrapText="1" indent="1"/>
    </xf>
    <xf numFmtId="164" fontId="3" fillId="0" borderId="7" xfId="1" applyNumberFormat="1" applyFont="1" applyFill="1" applyBorder="1" applyAlignment="1">
      <alignment horizontal="center"/>
    </xf>
    <xf numFmtId="164" fontId="3" fillId="0" borderId="26" xfId="1" applyNumberFormat="1" applyFont="1" applyFill="1" applyBorder="1" applyAlignment="1">
      <alignment horizontal="center"/>
    </xf>
    <xf numFmtId="165" fontId="3" fillId="0" borderId="7" xfId="2" applyNumberFormat="1" applyFont="1" applyFill="1" applyBorder="1" applyAlignment="1">
      <alignment horizontal="center"/>
    </xf>
    <xf numFmtId="164" fontId="3" fillId="0" borderId="4" xfId="1" applyNumberFormat="1" applyFont="1" applyBorder="1" applyAlignment="1">
      <alignment horizontal="left" indent="1"/>
    </xf>
    <xf numFmtId="164" fontId="3" fillId="0" borderId="19" xfId="1" applyNumberFormat="1" applyFont="1" applyBorder="1" applyAlignment="1">
      <alignment horizontal="left"/>
    </xf>
    <xf numFmtId="165" fontId="3" fillId="0" borderId="19"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2" fillId="0" borderId="10" xfId="6" applyNumberFormat="1" applyFont="1" applyBorder="1" applyAlignment="1">
      <alignment horizontal="center"/>
    </xf>
    <xf numFmtId="164" fontId="8" fillId="0" borderId="4" xfId="6" applyNumberFormat="1" applyFont="1" applyFill="1" applyBorder="1" applyAlignment="1">
      <alignment horizontal="left"/>
    </xf>
    <xf numFmtId="164" fontId="8" fillId="0" borderId="10" xfId="6" applyNumberFormat="1" applyFont="1" applyBorder="1" applyAlignment="1">
      <alignment horizontal="center"/>
    </xf>
    <xf numFmtId="164" fontId="2" fillId="0" borderId="8"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0" fontId="3" fillId="0" borderId="4" xfId="3" applyFont="1" applyFill="1" applyBorder="1" applyAlignment="1">
      <alignment horizontal="left" indent="1"/>
    </xf>
    <xf numFmtId="165" fontId="3" fillId="0" borderId="7" xfId="2" applyNumberFormat="1" applyFont="1" applyBorder="1" applyAlignment="1">
      <alignment horizontal="center"/>
    </xf>
    <xf numFmtId="164" fontId="2" fillId="0" borderId="7" xfId="1" applyNumberFormat="1" applyFont="1" applyBorder="1" applyAlignment="1">
      <alignment horizontal="center"/>
    </xf>
    <xf numFmtId="164" fontId="2" fillId="0" borderId="11" xfId="1" applyNumberFormat="1" applyFont="1" applyFill="1" applyBorder="1" applyAlignment="1">
      <alignment horizontal="left"/>
    </xf>
    <xf numFmtId="0" fontId="2" fillId="0" borderId="0" xfId="3" applyFont="1" applyBorder="1" applyAlignment="1">
      <alignment horizontal="left" indent="1"/>
    </xf>
    <xf numFmtId="165" fontId="2" fillId="0" borderId="5" xfId="2" applyNumberFormat="1" applyFont="1" applyFill="1" applyBorder="1" applyAlignment="1">
      <alignment horizontal="center"/>
    </xf>
    <xf numFmtId="164" fontId="8" fillId="0" borderId="10" xfId="1" applyNumberFormat="1" applyFont="1" applyFill="1" applyBorder="1" applyAlignment="1">
      <alignment horizontal="left"/>
    </xf>
    <xf numFmtId="0" fontId="2" fillId="0" borderId="0" xfId="3" applyFont="1" applyFill="1" applyBorder="1" applyAlignment="1">
      <alignment horizontal="left" indent="1"/>
    </xf>
    <xf numFmtId="164" fontId="3" fillId="0" borderId="6" xfId="1" applyNumberFormat="1" applyFont="1" applyFill="1" applyBorder="1" applyAlignment="1">
      <alignment horizontal="left" wrapText="1" indent="1"/>
    </xf>
    <xf numFmtId="164" fontId="3" fillId="0" borderId="8" xfId="1" applyNumberFormat="1" applyFont="1" applyFill="1" applyBorder="1" applyAlignment="1">
      <alignment horizontal="left" wrapText="1" indent="1"/>
    </xf>
    <xf numFmtId="164" fontId="3" fillId="0" borderId="7" xfId="1" applyNumberFormat="1" applyFont="1" applyFill="1" applyBorder="1" applyAlignment="1">
      <alignment horizontal="left" wrapText="1" indent="1"/>
    </xf>
    <xf numFmtId="0" fontId="3" fillId="0" borderId="10" xfId="3" applyFont="1" applyFill="1" applyBorder="1" applyAlignment="1">
      <alignment horizontal="left" indent="2"/>
    </xf>
    <xf numFmtId="164" fontId="2" fillId="0" borderId="17" xfId="1" applyNumberFormat="1" applyFont="1" applyFill="1" applyBorder="1" applyAlignment="1">
      <alignment horizontal="left" indent="1"/>
    </xf>
    <xf numFmtId="164" fontId="2" fillId="0" borderId="1" xfId="1" applyNumberFormat="1" applyFont="1" applyFill="1" applyBorder="1" applyAlignment="1">
      <alignment horizontal="left" indent="1"/>
    </xf>
    <xf numFmtId="164" fontId="2" fillId="0" borderId="19" xfId="1" applyNumberFormat="1" applyFont="1" applyFill="1" applyBorder="1" applyAlignment="1">
      <alignment horizontal="left" indent="1"/>
    </xf>
    <xf numFmtId="164" fontId="2" fillId="0" borderId="1" xfId="1" applyNumberFormat="1" applyFont="1" applyBorder="1" applyAlignment="1">
      <alignment horizontal="center"/>
    </xf>
    <xf numFmtId="164" fontId="2" fillId="0" borderId="19" xfId="1" applyNumberFormat="1" applyFont="1" applyBorder="1" applyAlignment="1">
      <alignment horizontal="center"/>
    </xf>
    <xf numFmtId="164" fontId="2" fillId="0" borderId="23" xfId="1" applyNumberFormat="1" applyFont="1" applyBorder="1" applyAlignment="1">
      <alignment horizontal="center"/>
    </xf>
    <xf numFmtId="164" fontId="2" fillId="0" borderId="22" xfId="1" applyNumberFormat="1" applyFont="1" applyBorder="1" applyAlignment="1">
      <alignment horizontal="center"/>
    </xf>
    <xf numFmtId="0" fontId="2" fillId="0" borderId="10" xfId="3" applyFont="1" applyFill="1" applyBorder="1" applyAlignment="1">
      <alignment horizontal="left" indent="3"/>
    </xf>
    <xf numFmtId="164" fontId="2" fillId="0" borderId="4" xfId="1" applyNumberFormat="1" applyFont="1" applyFill="1" applyBorder="1" applyAlignment="1">
      <alignment horizontal="left" indent="2"/>
    </xf>
    <xf numFmtId="164" fontId="3" fillId="0" borderId="8" xfId="1" applyNumberFormat="1" applyFont="1" applyFill="1" applyBorder="1" applyAlignment="1">
      <alignment horizontal="left" indent="2"/>
    </xf>
    <xf numFmtId="0" fontId="2" fillId="0" borderId="4" xfId="3" applyFont="1" applyFill="1" applyBorder="1" applyAlignment="1">
      <alignment horizontal="left" indent="2"/>
    </xf>
    <xf numFmtId="164" fontId="3" fillId="0" borderId="4" xfId="1" applyNumberFormat="1" applyFont="1" applyFill="1" applyBorder="1" applyAlignment="1">
      <alignment wrapText="1"/>
    </xf>
    <xf numFmtId="164" fontId="3" fillId="0" borderId="12" xfId="1" applyNumberFormat="1" applyFont="1" applyBorder="1" applyAlignment="1">
      <alignment horizontal="center"/>
    </xf>
    <xf numFmtId="0" fontId="3" fillId="0" borderId="4" xfId="3" applyFont="1" applyFill="1" applyBorder="1" applyAlignment="1">
      <alignment horizontal="left" wrapText="1"/>
    </xf>
    <xf numFmtId="164" fontId="3" fillId="0" borderId="4" xfId="1" applyNumberFormat="1" applyFont="1" applyFill="1" applyBorder="1" applyAlignment="1">
      <alignment horizontal="left" wrapText="1"/>
    </xf>
    <xf numFmtId="164" fontId="2" fillId="0" borderId="12" xfId="1" applyNumberFormat="1" applyFont="1" applyBorder="1" applyAlignment="1">
      <alignment horizontal="left" indent="1"/>
    </xf>
    <xf numFmtId="164" fontId="2" fillId="0" borderId="5" xfId="1" applyNumberFormat="1" applyFont="1" applyBorder="1"/>
    <xf numFmtId="0" fontId="3" fillId="0" borderId="13" xfId="3" applyFont="1" applyFill="1" applyBorder="1" applyAlignment="1">
      <alignment horizontal="center"/>
    </xf>
    <xf numFmtId="164" fontId="3" fillId="4" borderId="13" xfId="1" applyNumberFormat="1" applyFont="1" applyFill="1" applyBorder="1" applyAlignment="1">
      <alignment horizontal="left"/>
    </xf>
    <xf numFmtId="164" fontId="3" fillId="3" borderId="13" xfId="1" applyNumberFormat="1" applyFont="1" applyFill="1" applyBorder="1" applyAlignment="1">
      <alignment horizontal="left"/>
    </xf>
    <xf numFmtId="164" fontId="3" fillId="3" borderId="14"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5" xfId="2" applyNumberFormat="1" applyFont="1" applyFill="1" applyBorder="1" applyAlignment="1">
      <alignment horizontal="center"/>
    </xf>
    <xf numFmtId="0" fontId="2" fillId="3" borderId="0" xfId="3" applyFont="1" applyFill="1"/>
    <xf numFmtId="0" fontId="3" fillId="0" borderId="0" xfId="3" applyFont="1" applyFill="1" applyBorder="1" applyAlignment="1">
      <alignment horizontal="left"/>
    </xf>
    <xf numFmtId="164" fontId="3" fillId="0" borderId="0" xfId="3" applyNumberFormat="1" applyFont="1" applyFill="1" applyBorder="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0" fontId="3" fillId="2" borderId="0" xfId="3" applyFont="1" applyFill="1" applyAlignment="1">
      <alignment horizontal="left"/>
    </xf>
    <xf numFmtId="164" fontId="2" fillId="0" borderId="9" xfId="1" applyNumberFormat="1" applyFont="1" applyBorder="1"/>
    <xf numFmtId="164" fontId="2" fillId="0" borderId="7" xfId="1" applyNumberFormat="1" applyFont="1" applyBorder="1"/>
    <xf numFmtId="0" fontId="2" fillId="0" borderId="0" xfId="3" applyFont="1" applyFill="1" applyBorder="1"/>
    <xf numFmtId="0" fontId="3" fillId="2" borderId="0" xfId="3" quotePrefix="1" applyFont="1" applyFill="1" applyAlignment="1">
      <alignment horizontal="left"/>
    </xf>
    <xf numFmtId="0" fontId="2" fillId="2" borderId="0" xfId="3" applyFont="1" applyFill="1"/>
    <xf numFmtId="0" fontId="3" fillId="2" borderId="0" xfId="3" applyFont="1" applyFill="1"/>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0" fontId="3" fillId="4" borderId="7" xfId="3" applyFont="1" applyFill="1" applyBorder="1" applyAlignment="1">
      <alignment horizontal="center" vertical="center"/>
    </xf>
    <xf numFmtId="0" fontId="3" fillId="4" borderId="8" xfId="3" applyFont="1" applyFill="1" applyBorder="1" applyAlignment="1">
      <alignment horizontal="center" vertical="center" wrapText="1"/>
    </xf>
    <xf numFmtId="0" fontId="3" fillId="4" borderId="8" xfId="3" applyFont="1" applyFill="1" applyBorder="1" applyAlignment="1">
      <alignment horizontal="center" vertical="center"/>
    </xf>
    <xf numFmtId="164" fontId="2" fillId="0" borderId="2" xfId="1" applyNumberFormat="1" applyFont="1" applyFill="1" applyBorder="1" applyAlignment="1">
      <alignment horizontal="left"/>
    </xf>
    <xf numFmtId="164" fontId="2" fillId="0" borderId="20"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0" xfId="1" applyNumberFormat="1" applyFont="1" applyFill="1" applyBorder="1" applyAlignment="1">
      <alignment vertical="center"/>
    </xf>
    <xf numFmtId="164" fontId="2" fillId="0" borderId="8" xfId="1" applyNumberFormat="1" applyFont="1" applyFill="1" applyBorder="1"/>
    <xf numFmtId="164" fontId="2" fillId="0" borderId="9" xfId="1" applyNumberFormat="1" applyFont="1" applyFill="1" applyBorder="1" applyAlignment="1">
      <alignment horizontal="left"/>
    </xf>
    <xf numFmtId="164" fontId="2" fillId="0" borderId="7" xfId="1" applyNumberFormat="1" applyFont="1" applyFill="1" applyBorder="1" applyAlignment="1">
      <alignment horizontal="left"/>
    </xf>
    <xf numFmtId="0" fontId="12" fillId="0" borderId="0" xfId="3" applyFont="1" applyFill="1"/>
    <xf numFmtId="164" fontId="2" fillId="0" borderId="10" xfId="1" quotePrefix="1" applyNumberFormat="1" applyFont="1" applyFill="1" applyBorder="1" applyAlignment="1">
      <alignment horizontal="left"/>
    </xf>
    <xf numFmtId="164" fontId="2" fillId="0" borderId="10" xfId="1" quotePrefix="1" applyNumberFormat="1" applyFont="1" applyFill="1" applyBorder="1" applyAlignment="1">
      <alignment horizontal="left" indent="2"/>
    </xf>
    <xf numFmtId="164" fontId="2" fillId="0" borderId="10"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0" fontId="3" fillId="7" borderId="9" xfId="3" applyFont="1" applyFill="1" applyBorder="1" applyAlignment="1">
      <alignment horizontal="center"/>
    </xf>
    <xf numFmtId="164" fontId="3" fillId="7" borderId="13" xfId="1" applyNumberFormat="1" applyFont="1" applyFill="1" applyBorder="1"/>
    <xf numFmtId="164" fontId="3" fillId="7" borderId="14" xfId="1" applyNumberFormat="1" applyFont="1" applyFill="1" applyBorder="1"/>
    <xf numFmtId="164" fontId="3" fillId="7" borderId="15"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2" fillId="2" borderId="0" xfId="1" applyNumberFormat="1" applyFont="1" applyFill="1"/>
    <xf numFmtId="164" fontId="2" fillId="2" borderId="0" xfId="1" applyNumberFormat="1" applyFont="1" applyFill="1" applyBorder="1" applyAlignment="1">
      <alignment horizontal="left"/>
    </xf>
    <xf numFmtId="164" fontId="3" fillId="7" borderId="11" xfId="1" applyNumberFormat="1" applyFont="1" applyFill="1" applyBorder="1" applyAlignment="1">
      <alignment horizontal="center" vertical="center"/>
    </xf>
    <xf numFmtId="164" fontId="3" fillId="7" borderId="17" xfId="1" applyNumberFormat="1" applyFont="1" applyFill="1" applyBorder="1" applyAlignment="1">
      <alignment horizontal="center" vertical="center" wrapText="1"/>
    </xf>
    <xf numFmtId="164" fontId="11" fillId="7" borderId="17" xfId="1" applyNumberFormat="1" applyFont="1" applyFill="1" applyBorder="1" applyAlignment="1">
      <alignment horizontal="center" vertical="center" wrapText="1"/>
    </xf>
    <xf numFmtId="164" fontId="7" fillId="7" borderId="17" xfId="1" applyNumberFormat="1" applyFont="1" applyFill="1" applyBorder="1" applyAlignment="1">
      <alignment horizontal="center" vertical="center" wrapText="1"/>
    </xf>
    <xf numFmtId="164" fontId="7" fillId="7" borderId="1" xfId="1" applyNumberFormat="1" applyFont="1" applyFill="1" applyBorder="1" applyAlignment="1">
      <alignment horizontal="center" vertical="center" wrapText="1"/>
    </xf>
    <xf numFmtId="164" fontId="3" fillId="7"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1" xfId="1" applyNumberFormat="1" applyFont="1" applyBorder="1"/>
    <xf numFmtId="164" fontId="3" fillId="7" borderId="8" xfId="1" applyNumberFormat="1" applyFont="1" applyFill="1" applyBorder="1" applyAlignment="1">
      <alignment horizontal="center"/>
    </xf>
    <xf numFmtId="164" fontId="3" fillId="7" borderId="1" xfId="1" applyNumberFormat="1" applyFont="1" applyFill="1" applyBorder="1" applyAlignment="1">
      <alignment horizontal="center" vertical="center"/>
    </xf>
    <xf numFmtId="164" fontId="11" fillId="7" borderId="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Alignment="1"/>
    <xf numFmtId="164" fontId="3" fillId="0" borderId="0" xfId="1" applyNumberFormat="1" applyFont="1" applyBorder="1"/>
    <xf numFmtId="164" fontId="7" fillId="7" borderId="11"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13" fillId="2" borderId="0" xfId="1" quotePrefix="1" applyNumberFormat="1" applyFont="1" applyFill="1" applyAlignment="1">
      <alignment horizontal="left"/>
    </xf>
    <xf numFmtId="164" fontId="14" fillId="2" borderId="0" xfId="1" applyNumberFormat="1" applyFont="1" applyFill="1"/>
    <xf numFmtId="164" fontId="13" fillId="2" borderId="0" xfId="1" applyNumberFormat="1" applyFont="1" applyFill="1" applyAlignment="1">
      <alignment horizontal="right"/>
    </xf>
    <xf numFmtId="164" fontId="14" fillId="0" borderId="0" xfId="1" applyNumberFormat="1" applyFont="1"/>
    <xf numFmtId="164" fontId="13" fillId="2" borderId="0" xfId="1" applyNumberFormat="1" applyFont="1" applyFill="1" applyAlignment="1">
      <alignment horizontal="left"/>
    </xf>
    <xf numFmtId="164" fontId="13" fillId="7" borderId="11" xfId="1" applyNumberFormat="1" applyFont="1" applyFill="1" applyBorder="1" applyAlignment="1">
      <alignment horizontal="center" vertical="center"/>
    </xf>
    <xf numFmtId="164" fontId="13" fillId="7" borderId="1" xfId="1" applyNumberFormat="1" applyFont="1" applyFill="1" applyBorder="1" applyAlignment="1">
      <alignment horizontal="center" vertical="center" wrapText="1"/>
    </xf>
    <xf numFmtId="164" fontId="13" fillId="7" borderId="19" xfId="1" applyNumberFormat="1" applyFont="1" applyFill="1" applyBorder="1" applyAlignment="1">
      <alignment horizontal="center" vertical="center" wrapText="1"/>
    </xf>
    <xf numFmtId="164" fontId="14" fillId="7" borderId="0" xfId="1" applyNumberFormat="1" applyFont="1" applyFill="1"/>
    <xf numFmtId="164" fontId="2" fillId="0" borderId="10" xfId="1" applyNumberFormat="1" applyFont="1" applyFill="1" applyBorder="1" applyAlignment="1">
      <alignment horizontal="left" vertical="center"/>
    </xf>
    <xf numFmtId="164" fontId="14" fillId="0" borderId="0" xfId="1" applyNumberFormat="1" applyFont="1" applyAlignment="1">
      <alignment vertical="center"/>
    </xf>
    <xf numFmtId="164" fontId="14" fillId="0" borderId="9" xfId="1" applyNumberFormat="1" applyFont="1" applyBorder="1"/>
    <xf numFmtId="164" fontId="14" fillId="0" borderId="6" xfId="1" applyNumberFormat="1" applyFont="1" applyBorder="1"/>
    <xf numFmtId="164" fontId="3" fillId="8" borderId="8" xfId="1" applyNumberFormat="1" applyFont="1" applyFill="1" applyBorder="1" applyAlignment="1">
      <alignment horizontal="center" vertical="center"/>
    </xf>
    <xf numFmtId="164" fontId="13" fillId="8" borderId="15" xfId="1" applyNumberFormat="1" applyFont="1" applyFill="1" applyBorder="1" applyAlignment="1">
      <alignment vertical="center"/>
    </xf>
    <xf numFmtId="164" fontId="14" fillId="9" borderId="0" xfId="1" applyNumberFormat="1" applyFont="1" applyFill="1"/>
    <xf numFmtId="164" fontId="14" fillId="0" borderId="0" xfId="1" applyNumberFormat="1" applyFont="1" applyFill="1"/>
    <xf numFmtId="164" fontId="3" fillId="2" borderId="0" xfId="4" applyNumberFormat="1" applyFont="1" applyFill="1"/>
    <xf numFmtId="164" fontId="2" fillId="2" borderId="0" xfId="4" applyNumberFormat="1" applyFont="1" applyFill="1"/>
    <xf numFmtId="164" fontId="2" fillId="0" borderId="0" xfId="4" applyNumberFormat="1" applyFont="1"/>
    <xf numFmtId="164" fontId="3" fillId="0" borderId="20" xfId="4" applyNumberFormat="1" applyFont="1" applyFill="1" applyBorder="1" applyAlignment="1">
      <alignment horizontal="left" vertical="center"/>
    </xf>
    <xf numFmtId="164" fontId="3" fillId="0" borderId="18" xfId="4" applyNumberFormat="1" applyFont="1" applyFill="1" applyBorder="1" applyAlignment="1">
      <alignment horizontal="center" vertical="center"/>
    </xf>
    <xf numFmtId="164" fontId="3" fillId="0" borderId="2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9" xfId="4" applyNumberFormat="1" applyFont="1" applyFill="1" applyBorder="1" applyAlignment="1">
      <alignment horizontal="center" vertical="center"/>
    </xf>
    <xf numFmtId="164" fontId="3"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left" indent="2"/>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vertical="center" wrapText="1"/>
    </xf>
    <xf numFmtId="164" fontId="3" fillId="0" borderId="0" xfId="4" applyNumberFormat="1" applyFont="1" applyFill="1" applyBorder="1" applyAlignment="1">
      <alignment horizontal="left" indent="2"/>
    </xf>
    <xf numFmtId="164" fontId="3" fillId="0" borderId="9" xfId="4" applyNumberFormat="1" applyFont="1" applyFill="1" applyBorder="1"/>
    <xf numFmtId="164" fontId="3" fillId="0" borderId="0" xfId="4" applyNumberFormat="1" applyFont="1" applyFill="1" applyBorder="1"/>
    <xf numFmtId="164" fontId="3" fillId="0" borderId="18" xfId="4" applyNumberFormat="1" applyFont="1" applyFill="1" applyBorder="1"/>
    <xf numFmtId="164" fontId="2" fillId="0" borderId="18" xfId="4" applyNumberFormat="1" applyFont="1" applyFill="1" applyBorder="1"/>
    <xf numFmtId="164" fontId="2" fillId="0" borderId="0" xfId="4" applyNumberFormat="1" applyFont="1" applyFill="1"/>
    <xf numFmtId="164" fontId="2" fillId="0" borderId="0" xfId="4" applyNumberFormat="1" applyFont="1" applyFill="1" applyBorder="1"/>
    <xf numFmtId="164" fontId="2" fillId="0" borderId="0" xfId="4" applyNumberFormat="1" applyFont="1" applyFill="1" applyBorder="1" applyAlignment="1">
      <alignment vertical="center"/>
    </xf>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left" vertical="center" indent="1"/>
    </xf>
    <xf numFmtId="164" fontId="2" fillId="0" borderId="0" xfId="4" applyNumberFormat="1" applyFont="1" applyAlignment="1"/>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0" xfId="4" applyNumberFormat="1" applyFont="1" applyFill="1" applyBorder="1" applyAlignment="1">
      <alignment horizontal="left" vertical="center" wrapText="1" indent="3"/>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wrapText="1"/>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37" fontId="2" fillId="0" borderId="0" xfId="4" applyNumberFormat="1" applyFont="1" applyFill="1" applyBorder="1" applyAlignment="1">
      <alignment horizontal="right" vertical="center"/>
    </xf>
    <xf numFmtId="164" fontId="2" fillId="0" borderId="0" xfId="4" applyNumberFormat="1" applyFont="1" applyAlignment="1">
      <alignment wrapText="1"/>
    </xf>
    <xf numFmtId="164" fontId="2" fillId="0" borderId="0" xfId="4" applyNumberFormat="1" applyFont="1" applyFill="1" applyBorder="1" applyAlignment="1">
      <alignment horizontal="right" vertical="center" indent="1"/>
    </xf>
    <xf numFmtId="164" fontId="3" fillId="0" borderId="9" xfId="4" applyNumberFormat="1" applyFont="1" applyFill="1" applyBorder="1" applyAlignment="1">
      <alignment horizontal="right" vertical="center"/>
    </xf>
    <xf numFmtId="49" fontId="2" fillId="0" borderId="0" xfId="4" applyNumberFormat="1" applyFont="1" applyFill="1" applyBorder="1" applyAlignment="1">
      <alignment vertical="center" wrapText="1"/>
    </xf>
    <xf numFmtId="164" fontId="2" fillId="0" borderId="20" xfId="4" applyNumberFormat="1" applyFont="1" applyFill="1" applyBorder="1" applyAlignment="1">
      <alignment horizontal="right" vertical="center"/>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9" xfId="4" applyNumberFormat="1" applyFont="1" applyFill="1" applyBorder="1" applyAlignment="1">
      <alignment horizontal="right" vertical="center"/>
    </xf>
    <xf numFmtId="164" fontId="2" fillId="0" borderId="0" xfId="4" applyNumberFormat="1" applyFont="1" applyFill="1" applyBorder="1" applyAlignment="1">
      <alignment horizontal="left" indent="3"/>
    </xf>
    <xf numFmtId="164" fontId="3" fillId="0" borderId="15" xfId="4" applyNumberFormat="1" applyFont="1" applyFill="1" applyBorder="1" applyAlignment="1">
      <alignment horizontal="right" vertical="center"/>
    </xf>
    <xf numFmtId="164" fontId="2" fillId="0" borderId="0" xfId="4" applyNumberFormat="1" applyFont="1" applyBorder="1"/>
    <xf numFmtId="0" fontId="1" fillId="0" borderId="0" xfId="8" applyFont="1" applyBorder="1" applyAlignment="1">
      <alignment wrapText="1"/>
    </xf>
    <xf numFmtId="164" fontId="3" fillId="0" borderId="1" xfId="4" applyNumberFormat="1" applyFont="1" applyFill="1" applyBorder="1" applyAlignment="1">
      <alignment horizontal="center" vertical="center"/>
    </xf>
    <xf numFmtId="164" fontId="3" fillId="3" borderId="1" xfId="1" applyNumberFormat="1" applyFont="1" applyFill="1" applyBorder="1" applyAlignment="1">
      <alignment horizontal="center" vertical="center" wrapText="1"/>
    </xf>
    <xf numFmtId="164" fontId="6" fillId="5" borderId="0" xfId="1" applyNumberFormat="1" applyFont="1" applyFill="1" applyBorder="1" applyAlignment="1">
      <alignment horizontal="left" wrapText="1"/>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5" fontId="3" fillId="3" borderId="20"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9" xfId="2" applyNumberFormat="1"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3" borderId="8" xfId="3" applyFont="1" applyFill="1" applyBorder="1" applyAlignment="1">
      <alignment horizontal="center" vertical="center" wrapText="1"/>
    </xf>
    <xf numFmtId="0" fontId="3" fillId="6" borderId="11" xfId="3" applyFont="1" applyFill="1" applyBorder="1" applyAlignment="1">
      <alignment horizontal="center" vertical="center" wrapText="1"/>
    </xf>
    <xf numFmtId="0" fontId="3" fillId="6" borderId="10" xfId="3" applyFont="1" applyFill="1" applyBorder="1" applyAlignment="1">
      <alignment horizontal="center" vertical="center" wrapText="1"/>
    </xf>
    <xf numFmtId="0" fontId="3" fillId="6" borderId="8"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4" borderId="17" xfId="3" applyFont="1" applyFill="1" applyBorder="1" applyAlignment="1">
      <alignment horizontal="center" vertical="center"/>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164" fontId="3" fillId="6" borderId="11" xfId="1" applyNumberFormat="1" applyFont="1" applyFill="1" applyBorder="1" applyAlignment="1">
      <alignment horizontal="center" vertical="center" wrapText="1"/>
    </xf>
    <xf numFmtId="164" fontId="3" fillId="6" borderId="10" xfId="1" applyNumberFormat="1" applyFont="1" applyFill="1" applyBorder="1" applyAlignment="1">
      <alignment horizontal="center" vertical="center" wrapText="1"/>
    </xf>
    <xf numFmtId="164" fontId="3" fillId="6" borderId="8" xfId="1" applyNumberFormat="1"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19" xfId="3" applyFont="1" applyFill="1" applyBorder="1" applyAlignment="1">
      <alignment horizontal="center" vertical="center" wrapText="1"/>
    </xf>
    <xf numFmtId="164" fontId="3" fillId="0" borderId="11" xfId="4" applyNumberFormat="1" applyFont="1" applyFill="1" applyBorder="1" applyAlignment="1">
      <alignment horizontal="center" vertical="center"/>
    </xf>
    <xf numFmtId="164" fontId="3" fillId="0" borderId="8"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xf>
    <xf numFmtId="0" fontId="3" fillId="4" borderId="8" xfId="3" applyFont="1" applyFill="1" applyBorder="1" applyAlignment="1">
      <alignment horizontal="center" vertical="center"/>
    </xf>
    <xf numFmtId="164" fontId="3" fillId="4" borderId="18" xfId="3" applyNumberFormat="1" applyFont="1" applyFill="1" applyBorder="1" applyAlignment="1">
      <alignment horizontal="center" vertical="center"/>
    </xf>
    <xf numFmtId="164" fontId="3" fillId="4" borderId="19" xfId="3" applyNumberFormat="1" applyFont="1" applyFill="1" applyBorder="1" applyAlignment="1">
      <alignment horizontal="center" vertical="center"/>
    </xf>
    <xf numFmtId="0" fontId="3" fillId="4" borderId="3" xfId="3" applyFont="1" applyFill="1" applyBorder="1" applyAlignment="1">
      <alignment horizontal="center" vertical="center" wrapText="1"/>
    </xf>
    <xf numFmtId="0" fontId="3" fillId="4" borderId="5" xfId="3" applyFont="1" applyFill="1" applyBorder="1" applyAlignment="1">
      <alignment horizontal="center" vertical="center" wrapText="1"/>
    </xf>
    <xf numFmtId="0" fontId="7" fillId="4" borderId="1" xfId="3" applyFont="1" applyFill="1" applyBorder="1" applyAlignment="1">
      <alignment horizontal="center" vertical="center" wrapText="1"/>
    </xf>
    <xf numFmtId="164" fontId="3" fillId="4" borderId="13" xfId="1" applyNumberFormat="1" applyFont="1" applyFill="1" applyBorder="1" applyAlignment="1">
      <alignment vertical="center"/>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5" fontId="3" fillId="4" borderId="14" xfId="2" applyNumberFormat="1" applyFont="1" applyFill="1" applyBorder="1" applyAlignment="1">
      <alignment horizontal="center" vertical="center"/>
    </xf>
    <xf numFmtId="164" fontId="3" fillId="4" borderId="16" xfId="1" applyNumberFormat="1" applyFont="1" applyFill="1" applyBorder="1" applyAlignment="1">
      <alignment vertical="center"/>
    </xf>
    <xf numFmtId="0" fontId="3" fillId="5" borderId="30" xfId="7" applyFont="1" applyFill="1" applyBorder="1" applyAlignment="1">
      <alignment wrapText="1"/>
    </xf>
    <xf numFmtId="0" fontId="2" fillId="5" borderId="0" xfId="3" applyFont="1" applyFill="1"/>
    <xf numFmtId="165" fontId="2" fillId="5" borderId="0" xfId="2" applyNumberFormat="1" applyFont="1" applyFill="1" applyAlignment="1">
      <alignment horizontal="center"/>
    </xf>
    <xf numFmtId="0" fontId="3" fillId="2" borderId="0" xfId="3" applyFont="1" applyFill="1" applyBorder="1" applyAlignment="1">
      <alignment horizontal="left"/>
    </xf>
    <xf numFmtId="164" fontId="3" fillId="2" borderId="0" xfId="3" applyNumberFormat="1" applyFont="1" applyFill="1" applyBorder="1"/>
    <xf numFmtId="164" fontId="15" fillId="2" borderId="0" xfId="4" applyNumberFormat="1" applyFont="1" applyFill="1"/>
    <xf numFmtId="164" fontId="16" fillId="2" borderId="0" xfId="4" applyNumberFormat="1" applyFont="1" applyFill="1"/>
    <xf numFmtId="164" fontId="15" fillId="0" borderId="11" xfId="4" applyNumberFormat="1" applyFont="1" applyFill="1" applyBorder="1" applyAlignment="1">
      <alignment horizontal="center" vertical="center"/>
    </xf>
    <xf numFmtId="164" fontId="15" fillId="0" borderId="11" xfId="4" applyNumberFormat="1" applyFont="1" applyFill="1" applyBorder="1" applyAlignment="1">
      <alignment horizontal="center" vertical="center" wrapText="1"/>
    </xf>
    <xf numFmtId="164" fontId="15" fillId="0" borderId="1" xfId="4" applyNumberFormat="1" applyFont="1" applyFill="1" applyBorder="1" applyAlignment="1">
      <alignment horizontal="center" vertical="center"/>
    </xf>
    <xf numFmtId="49" fontId="16" fillId="0" borderId="0" xfId="4" applyNumberFormat="1" applyFont="1" applyAlignment="1">
      <alignment horizontal="center" wrapText="1"/>
    </xf>
    <xf numFmtId="164" fontId="15" fillId="0" borderId="8" xfId="4" applyNumberFormat="1" applyFont="1" applyFill="1" applyBorder="1" applyAlignment="1">
      <alignment horizontal="center" vertical="center"/>
    </xf>
    <xf numFmtId="164" fontId="15" fillId="0" borderId="8" xfId="4" applyNumberFormat="1" applyFont="1" applyFill="1" applyBorder="1" applyAlignment="1">
      <alignment horizontal="center" vertical="center" wrapText="1"/>
    </xf>
    <xf numFmtId="164" fontId="16" fillId="0" borderId="0" xfId="4" applyNumberFormat="1" applyFont="1"/>
    <xf numFmtId="164" fontId="15" fillId="0" borderId="4" xfId="4" applyNumberFormat="1" applyFont="1" applyFill="1" applyBorder="1" applyAlignment="1">
      <alignment horizontal="left" vertical="center"/>
    </xf>
    <xf numFmtId="164" fontId="15" fillId="0" borderId="9" xfId="4" applyNumberFormat="1" applyFont="1" applyFill="1" applyBorder="1" applyAlignment="1">
      <alignment horizontal="center" vertical="center"/>
    </xf>
    <xf numFmtId="164" fontId="15" fillId="0" borderId="5" xfId="4" applyNumberFormat="1" applyFont="1" applyFill="1" applyBorder="1" applyAlignment="1">
      <alignment horizontal="center" vertical="center"/>
    </xf>
    <xf numFmtId="164" fontId="15" fillId="0" borderId="4" xfId="4" applyNumberFormat="1" applyFont="1" applyFill="1" applyBorder="1" applyAlignment="1">
      <alignment horizontal="left" vertical="center" indent="1"/>
    </xf>
    <xf numFmtId="164" fontId="15" fillId="0" borderId="4" xfId="4" applyNumberFormat="1" applyFont="1" applyFill="1" applyBorder="1" applyAlignment="1">
      <alignment horizontal="left" vertical="center" indent="2"/>
    </xf>
    <xf numFmtId="164" fontId="16" fillId="0" borderId="18" xfId="4" applyNumberFormat="1" applyFont="1" applyFill="1" applyBorder="1" applyAlignment="1">
      <alignment horizontal="center" vertical="center"/>
    </xf>
    <xf numFmtId="164" fontId="16" fillId="0" borderId="5" xfId="4" applyNumberFormat="1" applyFont="1" applyFill="1" applyBorder="1" applyAlignment="1">
      <alignment horizontal="center" vertical="center"/>
    </xf>
    <xf numFmtId="164" fontId="16" fillId="0" borderId="4" xfId="4" applyNumberFormat="1" applyFont="1" applyFill="1" applyBorder="1" applyAlignment="1">
      <alignment horizontal="left" indent="2"/>
    </xf>
    <xf numFmtId="164" fontId="16" fillId="0" borderId="0" xfId="4" applyNumberFormat="1" applyFont="1" applyFill="1" applyBorder="1" applyAlignment="1">
      <alignment horizontal="center" vertical="center"/>
    </xf>
    <xf numFmtId="164" fontId="16" fillId="0" borderId="4" xfId="4" applyNumberFormat="1" applyFont="1" applyFill="1" applyBorder="1" applyAlignment="1">
      <alignment horizontal="left" vertical="center" indent="4"/>
    </xf>
    <xf numFmtId="164" fontId="16" fillId="0" borderId="5" xfId="4" applyNumberFormat="1" applyFont="1" applyFill="1" applyBorder="1" applyAlignment="1">
      <alignment horizontal="left" vertical="top" wrapText="1"/>
    </xf>
    <xf numFmtId="164" fontId="16" fillId="0" borderId="4" xfId="4" applyNumberFormat="1" applyFont="1" applyFill="1" applyBorder="1" applyAlignment="1">
      <alignment horizontal="left" vertical="center" indent="1"/>
    </xf>
    <xf numFmtId="164" fontId="15" fillId="0" borderId="4" xfId="4" applyNumberFormat="1" applyFont="1" applyFill="1" applyBorder="1" applyAlignment="1">
      <alignment horizontal="left" indent="2"/>
    </xf>
    <xf numFmtId="164" fontId="15" fillId="0" borderId="0" xfId="4" applyNumberFormat="1" applyFont="1" applyFill="1" applyBorder="1" applyAlignment="1">
      <alignment horizontal="center" vertical="center"/>
    </xf>
    <xf numFmtId="164" fontId="16" fillId="0" borderId="4" xfId="4" applyNumberFormat="1" applyFont="1" applyFill="1" applyBorder="1" applyAlignment="1">
      <alignment horizontal="left" vertical="center" wrapText="1" indent="4"/>
    </xf>
    <xf numFmtId="49" fontId="16" fillId="0" borderId="5" xfId="4" applyNumberFormat="1" applyFont="1" applyFill="1" applyBorder="1" applyAlignment="1">
      <alignment vertical="center" wrapText="1"/>
    </xf>
    <xf numFmtId="164" fontId="16" fillId="0" borderId="4" xfId="4" applyNumberFormat="1" applyFont="1" applyFill="1" applyBorder="1" applyAlignment="1">
      <alignment horizontal="left" indent="4"/>
    </xf>
    <xf numFmtId="164" fontId="16" fillId="0" borderId="0" xfId="4" applyNumberFormat="1" applyFont="1" applyFill="1" applyBorder="1" applyAlignment="1">
      <alignment horizontal="right"/>
    </xf>
    <xf numFmtId="164" fontId="16" fillId="0" borderId="5" xfId="4" applyNumberFormat="1" applyFont="1" applyFill="1" applyBorder="1" applyAlignment="1">
      <alignment wrapText="1"/>
    </xf>
    <xf numFmtId="164" fontId="16" fillId="0" borderId="0" xfId="4" applyNumberFormat="1" applyFont="1" applyFill="1" applyBorder="1" applyAlignment="1">
      <alignment horizontal="right" vertical="center"/>
    </xf>
    <xf numFmtId="164" fontId="16" fillId="0" borderId="5" xfId="4" applyNumberFormat="1" applyFont="1" applyFill="1" applyBorder="1" applyAlignment="1">
      <alignment vertical="center" wrapText="1"/>
    </xf>
    <xf numFmtId="164" fontId="15" fillId="0" borderId="4" xfId="4" applyNumberFormat="1" applyFont="1" applyFill="1" applyBorder="1" applyAlignment="1">
      <alignment horizontal="left" indent="1"/>
    </xf>
    <xf numFmtId="164" fontId="15" fillId="0" borderId="9" xfId="4" applyNumberFormat="1" applyFont="1" applyFill="1" applyBorder="1" applyAlignment="1">
      <alignment horizontal="right" vertical="center"/>
    </xf>
    <xf numFmtId="164" fontId="15" fillId="0" borderId="4" xfId="4" applyNumberFormat="1" applyFont="1" applyFill="1" applyBorder="1" applyAlignment="1">
      <alignment horizontal="left" vertical="center" wrapText="1" indent="2"/>
    </xf>
    <xf numFmtId="37" fontId="15" fillId="0" borderId="9" xfId="6" applyNumberFormat="1" applyFont="1" applyFill="1" applyBorder="1" applyAlignment="1">
      <alignment horizontal="right" vertical="center"/>
    </xf>
    <xf numFmtId="43" fontId="15" fillId="0" borderId="9" xfId="1" applyFont="1" applyFill="1" applyBorder="1" applyAlignment="1">
      <alignment horizontal="right" vertical="center"/>
    </xf>
    <xf numFmtId="37" fontId="16" fillId="0" borderId="0" xfId="6" applyNumberFormat="1" applyFont="1" applyFill="1" applyBorder="1" applyAlignment="1">
      <alignment horizontal="right" vertical="center"/>
    </xf>
    <xf numFmtId="164" fontId="17" fillId="0" borderId="0" xfId="4" applyNumberFormat="1" applyFont="1"/>
    <xf numFmtId="37" fontId="16" fillId="0" borderId="9" xfId="6" applyNumberFormat="1" applyFont="1" applyFill="1" applyBorder="1" applyAlignment="1">
      <alignment horizontal="right" vertical="center"/>
    </xf>
    <xf numFmtId="164" fontId="16" fillId="0" borderId="0" xfId="1" applyNumberFormat="1" applyFont="1" applyFill="1" applyBorder="1" applyAlignment="1">
      <alignment horizontal="right" vertical="center"/>
    </xf>
    <xf numFmtId="164" fontId="15" fillId="0" borderId="6" xfId="4" applyNumberFormat="1" applyFont="1" applyFill="1" applyBorder="1" applyAlignment="1">
      <alignment horizontal="left" indent="3"/>
    </xf>
    <xf numFmtId="164" fontId="15" fillId="0" borderId="15" xfId="4" applyNumberFormat="1" applyFont="1" applyFill="1" applyBorder="1" applyAlignment="1">
      <alignment horizontal="right" vertical="center"/>
    </xf>
    <xf numFmtId="164" fontId="15" fillId="0" borderId="7" xfId="4" applyNumberFormat="1" applyFont="1" applyFill="1" applyBorder="1"/>
    <xf numFmtId="0" fontId="16" fillId="0" borderId="0" xfId="8" applyFont="1" applyAlignment="1">
      <alignment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16255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ALLOTME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6/2016%20SCHEDU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5/2015%20YEAR-END%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ofContents"/>
      <sheetName val="NDRRMF"/>
      <sheetName val="B"/>
      <sheetName val="NC-NNC"/>
      <sheetName val="GAARD-I.1"/>
      <sheetName val="BYDEPT"/>
      <sheetName val="A"/>
      <sheetName val="A1"/>
      <sheetName val="A2"/>
      <sheetName val="A3"/>
      <sheetName val="A3-RA10651"/>
      <sheetName val="WP"/>
      <sheetName val="WP-monthly"/>
      <sheetName val="agency"/>
      <sheetName val="Cont.-Agency"/>
      <sheetName val="UNRELEASED"/>
      <sheetName val="G"/>
      <sheetName val="2016Savings"/>
      <sheetName val="2015Cont."/>
    </sheetNames>
    <sheetDataSet>
      <sheetData sheetId="0"/>
      <sheetData sheetId="1"/>
      <sheetData sheetId="2"/>
      <sheetData sheetId="3"/>
      <sheetData sheetId="4">
        <row r="299">
          <cell r="F299">
            <v>25475000</v>
          </cell>
        </row>
      </sheetData>
      <sheetData sheetId="5">
        <row r="1">
          <cell r="A1" t="str">
            <v>CY 2016 PROGRAM, ALLOTMENT RELEASES, BALANCE</v>
          </cell>
        </row>
        <row r="2">
          <cell r="A2" t="str">
            <v>JANUARY 1- DECEMBER 31, 2016</v>
          </cell>
        </row>
        <row r="8">
          <cell r="F8">
            <v>1662817041</v>
          </cell>
          <cell r="AE8">
            <v>-42974932</v>
          </cell>
          <cell r="BD8">
            <v>1567644573</v>
          </cell>
        </row>
        <row r="9">
          <cell r="F9">
            <v>13558427</v>
          </cell>
          <cell r="AE9">
            <v>0</v>
          </cell>
          <cell r="BD9">
            <v>12867183</v>
          </cell>
        </row>
        <row r="10">
          <cell r="F10">
            <v>2825998</v>
          </cell>
          <cell r="AE10">
            <v>0</v>
          </cell>
          <cell r="BD10">
            <v>2712204</v>
          </cell>
        </row>
        <row r="11">
          <cell r="F11">
            <v>500000</v>
          </cell>
          <cell r="AE11">
            <v>0</v>
          </cell>
          <cell r="BD11">
            <v>299659</v>
          </cell>
        </row>
        <row r="12">
          <cell r="F12">
            <v>10132358</v>
          </cell>
          <cell r="AE12">
            <v>0</v>
          </cell>
          <cell r="BD12">
            <v>10006430</v>
          </cell>
        </row>
        <row r="13">
          <cell r="F13">
            <v>48447476</v>
          </cell>
          <cell r="AE13">
            <v>-7377167</v>
          </cell>
          <cell r="BD13">
            <v>41022575</v>
          </cell>
        </row>
        <row r="14">
          <cell r="F14">
            <v>1385609</v>
          </cell>
          <cell r="AE14">
            <v>529654</v>
          </cell>
          <cell r="BD14">
            <v>1906851</v>
          </cell>
        </row>
        <row r="15">
          <cell r="F15">
            <v>411905257</v>
          </cell>
        </row>
        <row r="16">
          <cell r="F16">
            <v>40152403</v>
          </cell>
          <cell r="AE16">
            <v>24980882</v>
          </cell>
          <cell r="BD16">
            <v>60888746</v>
          </cell>
        </row>
        <row r="17">
          <cell r="F17">
            <v>371752854</v>
          </cell>
          <cell r="AE17">
            <v>-98431141</v>
          </cell>
          <cell r="BD17">
            <v>265268791</v>
          </cell>
        </row>
        <row r="18">
          <cell r="F18">
            <v>47414727</v>
          </cell>
          <cell r="AE18">
            <v>0</v>
          </cell>
          <cell r="BD18">
            <v>45392073</v>
          </cell>
        </row>
        <row r="19">
          <cell r="F19">
            <v>795440</v>
          </cell>
          <cell r="AE19">
            <v>0</v>
          </cell>
          <cell r="BD19">
            <v>777295</v>
          </cell>
        </row>
        <row r="20">
          <cell r="F20">
            <v>21843120</v>
          </cell>
          <cell r="AE20">
            <v>0</v>
          </cell>
          <cell r="BD20">
            <v>21797141</v>
          </cell>
        </row>
        <row r="21">
          <cell r="F21">
            <v>18742524</v>
          </cell>
          <cell r="AE21">
            <v>0</v>
          </cell>
          <cell r="BD21">
            <v>18479909</v>
          </cell>
        </row>
        <row r="22">
          <cell r="F22">
            <v>20675618</v>
          </cell>
          <cell r="AE22">
            <v>0</v>
          </cell>
          <cell r="BD22">
            <v>20537932</v>
          </cell>
        </row>
        <row r="23">
          <cell r="F23">
            <v>123510788</v>
          </cell>
        </row>
        <row r="24">
          <cell r="F24">
            <v>40419124.597000003</v>
          </cell>
          <cell r="AE24">
            <v>2586997</v>
          </cell>
          <cell r="BD24">
            <v>39647097</v>
          </cell>
        </row>
        <row r="25">
          <cell r="F25">
            <v>83091663.402999997</v>
          </cell>
          <cell r="AE25">
            <v>-49922961</v>
          </cell>
          <cell r="BD25">
            <v>32443760</v>
          </cell>
        </row>
        <row r="26">
          <cell r="F26">
            <v>124229290</v>
          </cell>
          <cell r="AE26">
            <v>0</v>
          </cell>
          <cell r="BD26">
            <v>122233673</v>
          </cell>
        </row>
        <row r="27">
          <cell r="F27">
            <v>12966075</v>
          </cell>
          <cell r="AE27">
            <v>0</v>
          </cell>
          <cell r="BD27">
            <v>12673054</v>
          </cell>
        </row>
        <row r="28">
          <cell r="F28">
            <v>18271757</v>
          </cell>
        </row>
        <row r="29">
          <cell r="F29">
            <v>14267923</v>
          </cell>
          <cell r="AE29">
            <v>0</v>
          </cell>
          <cell r="BD29">
            <v>14243733</v>
          </cell>
        </row>
        <row r="30">
          <cell r="F30">
            <v>4003834</v>
          </cell>
          <cell r="AE30">
            <v>0</v>
          </cell>
          <cell r="BD30">
            <v>3974470</v>
          </cell>
        </row>
        <row r="31">
          <cell r="F31">
            <v>117521116</v>
          </cell>
          <cell r="AE31">
            <v>0</v>
          </cell>
          <cell r="BD31">
            <v>102987682</v>
          </cell>
        </row>
        <row r="32">
          <cell r="F32">
            <v>384287164</v>
          </cell>
        </row>
        <row r="33">
          <cell r="F33">
            <v>151724130</v>
          </cell>
          <cell r="AE33">
            <v>85370699</v>
          </cell>
          <cell r="BD33">
            <v>224551472</v>
          </cell>
        </row>
        <row r="34">
          <cell r="F34">
            <v>232563034</v>
          </cell>
          <cell r="AE34">
            <v>-450000</v>
          </cell>
          <cell r="BD34">
            <v>231954250</v>
          </cell>
        </row>
        <row r="35">
          <cell r="F35">
            <v>18029275</v>
          </cell>
          <cell r="AE35">
            <v>0</v>
          </cell>
          <cell r="BD35">
            <v>17985062</v>
          </cell>
        </row>
        <row r="36">
          <cell r="F36">
            <v>110816621</v>
          </cell>
          <cell r="AE36">
            <v>-839146</v>
          </cell>
          <cell r="BD36">
            <v>109977475</v>
          </cell>
        </row>
        <row r="37">
          <cell r="F37">
            <v>3619744</v>
          </cell>
          <cell r="AE37">
            <v>0</v>
          </cell>
          <cell r="BD37">
            <v>3604425</v>
          </cell>
        </row>
        <row r="38">
          <cell r="F38">
            <v>4189316</v>
          </cell>
          <cell r="AE38">
            <v>0</v>
          </cell>
          <cell r="BD38">
            <v>4167447</v>
          </cell>
        </row>
        <row r="39">
          <cell r="F39">
            <v>42680486</v>
          </cell>
          <cell r="AE39">
            <v>0</v>
          </cell>
          <cell r="BD39">
            <v>42277393</v>
          </cell>
        </row>
        <row r="40">
          <cell r="F40">
            <v>5637609</v>
          </cell>
          <cell r="AE40">
            <v>0</v>
          </cell>
          <cell r="BD40">
            <v>5290738</v>
          </cell>
        </row>
        <row r="41">
          <cell r="F41">
            <v>1201666</v>
          </cell>
          <cell r="AE41">
            <v>0</v>
          </cell>
          <cell r="BD41">
            <v>1058792</v>
          </cell>
        </row>
        <row r="42">
          <cell r="F42">
            <v>28492010</v>
          </cell>
          <cell r="AE42">
            <v>577251</v>
          </cell>
          <cell r="BD42">
            <v>28230887</v>
          </cell>
        </row>
        <row r="43">
          <cell r="F43">
            <v>2883</v>
          </cell>
          <cell r="AE43">
            <v>0</v>
          </cell>
          <cell r="BD43">
            <v>2883</v>
          </cell>
        </row>
        <row r="44">
          <cell r="F44">
            <v>26007288</v>
          </cell>
          <cell r="AE44">
            <v>0</v>
          </cell>
          <cell r="BD44">
            <v>25963427</v>
          </cell>
        </row>
        <row r="45">
          <cell r="F45">
            <v>1254964</v>
          </cell>
          <cell r="AE45">
            <v>0</v>
          </cell>
          <cell r="BD45">
            <v>1252841</v>
          </cell>
        </row>
        <row r="46">
          <cell r="F46">
            <v>8929092</v>
          </cell>
          <cell r="AE46">
            <v>0</v>
          </cell>
          <cell r="BD46">
            <v>8336116</v>
          </cell>
        </row>
        <row r="47">
          <cell r="F47">
            <v>16004848</v>
          </cell>
          <cell r="AE47">
            <v>0</v>
          </cell>
          <cell r="BD47">
            <v>16004848</v>
          </cell>
        </row>
        <row r="48">
          <cell r="F48">
            <v>2001880</v>
          </cell>
          <cell r="AE48">
            <v>0</v>
          </cell>
          <cell r="BD48">
            <v>2001880</v>
          </cell>
        </row>
        <row r="49">
          <cell r="F49">
            <v>439671</v>
          </cell>
          <cell r="AE49">
            <v>0</v>
          </cell>
          <cell r="BD49">
            <v>426879</v>
          </cell>
        </row>
        <row r="52">
          <cell r="F52">
            <v>98233</v>
          </cell>
          <cell r="AE52">
            <v>0</v>
          </cell>
          <cell r="BD52">
            <v>98233</v>
          </cell>
        </row>
        <row r="53">
          <cell r="F53">
            <v>237952</v>
          </cell>
          <cell r="AE53">
            <v>0</v>
          </cell>
          <cell r="BD53">
            <v>187952</v>
          </cell>
        </row>
        <row r="54">
          <cell r="F54">
            <v>86184</v>
          </cell>
          <cell r="AE54">
            <v>0</v>
          </cell>
          <cell r="BD54">
            <v>86003</v>
          </cell>
        </row>
        <row r="56">
          <cell r="F56">
            <v>5402214</v>
          </cell>
          <cell r="AE56">
            <v>0</v>
          </cell>
          <cell r="BD56">
            <v>5402214</v>
          </cell>
        </row>
        <row r="57">
          <cell r="F57">
            <v>233620</v>
          </cell>
          <cell r="AE57">
            <v>0</v>
          </cell>
          <cell r="BD57">
            <v>233620</v>
          </cell>
        </row>
        <row r="58">
          <cell r="F58">
            <v>63093</v>
          </cell>
          <cell r="AE58">
            <v>0</v>
          </cell>
          <cell r="BD58">
            <v>63093</v>
          </cell>
        </row>
        <row r="59">
          <cell r="F59">
            <v>115175</v>
          </cell>
          <cell r="AE59">
            <v>0</v>
          </cell>
          <cell r="BD59">
            <v>115175</v>
          </cell>
        </row>
        <row r="60">
          <cell r="F60">
            <v>465917</v>
          </cell>
          <cell r="AE60">
            <v>0</v>
          </cell>
          <cell r="BD60">
            <v>465917</v>
          </cell>
        </row>
        <row r="61">
          <cell r="F61">
            <v>51557</v>
          </cell>
          <cell r="AE61">
            <v>0</v>
          </cell>
          <cell r="BD61">
            <v>51557</v>
          </cell>
        </row>
        <row r="62">
          <cell r="F62">
            <v>75939</v>
          </cell>
          <cell r="AE62">
            <v>0</v>
          </cell>
          <cell r="BD62">
            <v>75939</v>
          </cell>
        </row>
        <row r="63">
          <cell r="F63">
            <v>68548</v>
          </cell>
          <cell r="AE63">
            <v>0</v>
          </cell>
          <cell r="BD63">
            <v>66897</v>
          </cell>
        </row>
        <row r="64">
          <cell r="F64">
            <v>115965</v>
          </cell>
          <cell r="AE64">
            <v>0</v>
          </cell>
          <cell r="BD64">
            <v>112503</v>
          </cell>
        </row>
        <row r="65">
          <cell r="F65">
            <v>188098</v>
          </cell>
          <cell r="AE65">
            <v>0</v>
          </cell>
          <cell r="BD65">
            <v>183967</v>
          </cell>
        </row>
        <row r="66">
          <cell r="F66">
            <v>122695</v>
          </cell>
          <cell r="AE66">
            <v>0</v>
          </cell>
          <cell r="BD66">
            <v>122695</v>
          </cell>
        </row>
        <row r="67">
          <cell r="F67">
            <v>117201</v>
          </cell>
          <cell r="AE67">
            <v>0</v>
          </cell>
          <cell r="BD67">
            <v>117089</v>
          </cell>
        </row>
        <row r="68">
          <cell r="F68">
            <v>23734</v>
          </cell>
          <cell r="AE68">
            <v>0</v>
          </cell>
          <cell r="BD68">
            <v>23601</v>
          </cell>
        </row>
        <row r="69">
          <cell r="F69">
            <v>195604</v>
          </cell>
          <cell r="AE69">
            <v>0</v>
          </cell>
          <cell r="BD69">
            <v>195604</v>
          </cell>
        </row>
        <row r="71">
          <cell r="F71">
            <v>186838</v>
          </cell>
          <cell r="AE71">
            <v>0</v>
          </cell>
          <cell r="BD71">
            <v>179838</v>
          </cell>
        </row>
        <row r="72">
          <cell r="F72">
            <v>930200</v>
          </cell>
          <cell r="AE72">
            <v>0</v>
          </cell>
          <cell r="BD72">
            <v>930200</v>
          </cell>
        </row>
        <row r="73">
          <cell r="F73">
            <v>267195</v>
          </cell>
          <cell r="AE73">
            <v>0</v>
          </cell>
          <cell r="BD73">
            <v>266863</v>
          </cell>
        </row>
        <row r="74">
          <cell r="F74">
            <v>124525</v>
          </cell>
          <cell r="AE74">
            <v>0</v>
          </cell>
          <cell r="BD74">
            <v>124462</v>
          </cell>
        </row>
        <row r="75">
          <cell r="F75">
            <v>858821</v>
          </cell>
          <cell r="AE75">
            <v>0</v>
          </cell>
          <cell r="BD75">
            <v>837913</v>
          </cell>
        </row>
        <row r="76">
          <cell r="F76">
            <v>464227</v>
          </cell>
          <cell r="AE76">
            <v>0</v>
          </cell>
          <cell r="BD76">
            <v>461238</v>
          </cell>
        </row>
        <row r="77">
          <cell r="F77">
            <v>581899</v>
          </cell>
          <cell r="AE77">
            <v>0</v>
          </cell>
          <cell r="BD77">
            <v>581726</v>
          </cell>
        </row>
        <row r="78">
          <cell r="F78">
            <v>139807</v>
          </cell>
          <cell r="AE78">
            <v>0</v>
          </cell>
          <cell r="BD78">
            <v>139807</v>
          </cell>
        </row>
        <row r="79">
          <cell r="F79">
            <v>399475</v>
          </cell>
          <cell r="AE79">
            <v>0</v>
          </cell>
          <cell r="BD79">
            <v>395863</v>
          </cell>
        </row>
        <row r="80">
          <cell r="F80">
            <v>767913</v>
          </cell>
          <cell r="AE80">
            <v>0</v>
          </cell>
          <cell r="BD80">
            <v>767913</v>
          </cell>
        </row>
        <row r="81">
          <cell r="F81">
            <v>44074</v>
          </cell>
          <cell r="AE81">
            <v>0</v>
          </cell>
          <cell r="BD81">
            <v>44074</v>
          </cell>
        </row>
        <row r="82">
          <cell r="F82">
            <v>135409</v>
          </cell>
          <cell r="AE82">
            <v>0</v>
          </cell>
          <cell r="BD82">
            <v>135409</v>
          </cell>
        </row>
        <row r="83">
          <cell r="F83">
            <v>60825</v>
          </cell>
          <cell r="AE83">
            <v>0</v>
          </cell>
          <cell r="BD83">
            <v>60811</v>
          </cell>
        </row>
        <row r="84">
          <cell r="F84">
            <v>957102</v>
          </cell>
          <cell r="AE84">
            <v>0</v>
          </cell>
          <cell r="BD84">
            <v>957102</v>
          </cell>
        </row>
        <row r="85">
          <cell r="F85">
            <v>121067</v>
          </cell>
          <cell r="AE85">
            <v>0</v>
          </cell>
          <cell r="BD85">
            <v>121067</v>
          </cell>
        </row>
        <row r="86">
          <cell r="F86">
            <v>189872</v>
          </cell>
          <cell r="AE86">
            <v>0</v>
          </cell>
          <cell r="BD86">
            <v>189540</v>
          </cell>
        </row>
        <row r="87">
          <cell r="F87">
            <v>129274</v>
          </cell>
          <cell r="AE87">
            <v>0</v>
          </cell>
          <cell r="BD87">
            <v>129274</v>
          </cell>
        </row>
        <row r="88">
          <cell r="F88">
            <v>73138</v>
          </cell>
          <cell r="AE88">
            <v>0</v>
          </cell>
          <cell r="BD88">
            <v>73138</v>
          </cell>
        </row>
        <row r="89">
          <cell r="F89">
            <v>42705</v>
          </cell>
          <cell r="AE89">
            <v>0</v>
          </cell>
          <cell r="BD89">
            <v>42705</v>
          </cell>
        </row>
        <row r="90">
          <cell r="F90">
            <v>360849</v>
          </cell>
          <cell r="AE90">
            <v>0</v>
          </cell>
          <cell r="BD90">
            <v>356498</v>
          </cell>
        </row>
        <row r="92">
          <cell r="F92">
            <v>408287555</v>
          </cell>
          <cell r="AE92">
            <v>42974932</v>
          </cell>
          <cell r="BD92">
            <v>343314409</v>
          </cell>
        </row>
        <row r="93">
          <cell r="F93">
            <v>103453120</v>
          </cell>
          <cell r="AE93">
            <v>42974932</v>
          </cell>
          <cell r="BD93">
            <v>125115954</v>
          </cell>
        </row>
        <row r="95">
          <cell r="F95">
            <v>35917970</v>
          </cell>
          <cell r="AE95">
            <v>0</v>
          </cell>
          <cell r="BD95">
            <v>4500865</v>
          </cell>
        </row>
        <row r="96">
          <cell r="F96">
            <v>1959245</v>
          </cell>
          <cell r="AE96">
            <v>0</v>
          </cell>
          <cell r="BD96">
            <v>1959245</v>
          </cell>
        </row>
        <row r="97">
          <cell r="F97">
            <v>50000</v>
          </cell>
          <cell r="AE97">
            <v>0</v>
          </cell>
          <cell r="BD97">
            <v>37720</v>
          </cell>
        </row>
        <row r="98">
          <cell r="F98">
            <v>19076671</v>
          </cell>
          <cell r="AE98">
            <v>0</v>
          </cell>
          <cell r="BD98">
            <v>18603923</v>
          </cell>
        </row>
        <row r="99">
          <cell r="F99">
            <v>200000</v>
          </cell>
          <cell r="AE99">
            <v>0</v>
          </cell>
          <cell r="BD99">
            <v>0</v>
          </cell>
        </row>
        <row r="101">
          <cell r="F101">
            <v>2500000</v>
          </cell>
          <cell r="AE101">
            <v>0</v>
          </cell>
          <cell r="BD101">
            <v>1686125</v>
          </cell>
        </row>
        <row r="102">
          <cell r="F102">
            <v>0</v>
          </cell>
          <cell r="AE102">
            <v>0</v>
          </cell>
          <cell r="BD102">
            <v>0</v>
          </cell>
        </row>
        <row r="103">
          <cell r="F103">
            <v>0</v>
          </cell>
          <cell r="AE103">
            <v>0</v>
          </cell>
          <cell r="BD103">
            <v>0</v>
          </cell>
        </row>
        <row r="104">
          <cell r="F104">
            <v>0</v>
          </cell>
          <cell r="AE104">
            <v>0</v>
          </cell>
          <cell r="BD104">
            <v>0</v>
          </cell>
        </row>
        <row r="105">
          <cell r="F105">
            <v>0</v>
          </cell>
          <cell r="AE105">
            <v>0</v>
          </cell>
          <cell r="BD105">
            <v>0</v>
          </cell>
        </row>
        <row r="106">
          <cell r="F106">
            <v>96261997</v>
          </cell>
          <cell r="AE106">
            <v>0</v>
          </cell>
          <cell r="BD106">
            <v>82228523</v>
          </cell>
        </row>
        <row r="107">
          <cell r="F107">
            <v>38895531</v>
          </cell>
          <cell r="AE107">
            <v>0</v>
          </cell>
          <cell r="BD107">
            <v>14832337</v>
          </cell>
        </row>
        <row r="108">
          <cell r="F108">
            <v>109973021</v>
          </cell>
          <cell r="AE108">
            <v>0</v>
          </cell>
          <cell r="BD108">
            <v>94349717</v>
          </cell>
        </row>
        <row r="109">
          <cell r="F109">
            <v>0</v>
          </cell>
          <cell r="AE109">
            <v>0</v>
          </cell>
          <cell r="BD109">
            <v>0</v>
          </cell>
        </row>
        <row r="112">
          <cell r="F112">
            <v>31240142</v>
          </cell>
          <cell r="AE112">
            <v>0</v>
          </cell>
          <cell r="BD112">
            <v>36272143</v>
          </cell>
        </row>
        <row r="113">
          <cell r="F113">
            <v>428619518</v>
          </cell>
          <cell r="AE113">
            <v>0</v>
          </cell>
          <cell r="BD113">
            <v>428619518</v>
          </cell>
        </row>
        <row r="114">
          <cell r="F114">
            <v>331</v>
          </cell>
          <cell r="AE114">
            <v>0</v>
          </cell>
          <cell r="BD114">
            <v>331</v>
          </cell>
        </row>
        <row r="115">
          <cell r="F115">
            <v>64410</v>
          </cell>
          <cell r="AE115">
            <v>0</v>
          </cell>
          <cell r="BD115">
            <v>64410</v>
          </cell>
        </row>
        <row r="117">
          <cell r="F117">
            <v>13090992</v>
          </cell>
          <cell r="AE117">
            <v>0</v>
          </cell>
          <cell r="BD117">
            <v>7301332</v>
          </cell>
        </row>
        <row r="118">
          <cell r="F118">
            <v>12908011</v>
          </cell>
          <cell r="AE118">
            <v>0</v>
          </cell>
          <cell r="BD118">
            <v>11350718</v>
          </cell>
        </row>
        <row r="119">
          <cell r="BD119">
            <v>0</v>
          </cell>
        </row>
        <row r="120">
          <cell r="F120">
            <v>26500000</v>
          </cell>
          <cell r="AE120">
            <v>0</v>
          </cell>
          <cell r="BD120">
            <v>15298000</v>
          </cell>
        </row>
        <row r="121">
          <cell r="F121">
            <v>392797000</v>
          </cell>
          <cell r="AE121">
            <v>0</v>
          </cell>
          <cell r="BD121">
            <v>392797000</v>
          </cell>
        </row>
        <row r="122">
          <cell r="F122">
            <v>25475000</v>
          </cell>
          <cell r="AE122">
            <v>0</v>
          </cell>
          <cell r="BD122">
            <v>15816010</v>
          </cell>
        </row>
        <row r="129">
          <cell r="BD129">
            <v>19252055</v>
          </cell>
        </row>
        <row r="130">
          <cell r="BD130">
            <v>0</v>
          </cell>
        </row>
        <row r="131">
          <cell r="BD131">
            <v>0</v>
          </cell>
        </row>
        <row r="132">
          <cell r="BD132">
            <v>0</v>
          </cell>
        </row>
        <row r="133">
          <cell r="BD133">
            <v>0</v>
          </cell>
        </row>
        <row r="134">
          <cell r="BD134">
            <v>266500</v>
          </cell>
        </row>
        <row r="135">
          <cell r="BD135">
            <v>0</v>
          </cell>
        </row>
        <row r="137">
          <cell r="BD137">
            <v>877470</v>
          </cell>
        </row>
        <row r="138">
          <cell r="BD138">
            <v>0</v>
          </cell>
        </row>
        <row r="139">
          <cell r="BD139">
            <v>281000</v>
          </cell>
        </row>
        <row r="140">
          <cell r="BD140">
            <v>0</v>
          </cell>
        </row>
        <row r="141">
          <cell r="BD141">
            <v>0</v>
          </cell>
        </row>
        <row r="142">
          <cell r="BD142">
            <v>139185</v>
          </cell>
        </row>
        <row r="143">
          <cell r="BD143">
            <v>290053</v>
          </cell>
        </row>
        <row r="145">
          <cell r="BD145">
            <v>701495</v>
          </cell>
        </row>
        <row r="146">
          <cell r="BD146">
            <v>2410997</v>
          </cell>
        </row>
        <row r="147">
          <cell r="BD147">
            <v>735000</v>
          </cell>
        </row>
        <row r="148">
          <cell r="BD148">
            <v>81000</v>
          </cell>
        </row>
        <row r="150">
          <cell r="BD150">
            <v>0</v>
          </cell>
        </row>
        <row r="151">
          <cell r="BD151">
            <v>0</v>
          </cell>
        </row>
        <row r="152">
          <cell r="BD152">
            <v>3876058</v>
          </cell>
        </row>
        <row r="154">
          <cell r="BD154">
            <v>9584727</v>
          </cell>
        </row>
        <row r="155">
          <cell r="BD155">
            <v>0</v>
          </cell>
        </row>
        <row r="156">
          <cell r="BD156">
            <v>0</v>
          </cell>
        </row>
        <row r="157">
          <cell r="BD157">
            <v>0</v>
          </cell>
        </row>
        <row r="158">
          <cell r="BD158">
            <v>0</v>
          </cell>
        </row>
        <row r="159">
          <cell r="BD159">
            <v>0</v>
          </cell>
        </row>
        <row r="160">
          <cell r="BD160">
            <v>0</v>
          </cell>
        </row>
        <row r="161">
          <cell r="BD161">
            <v>8570</v>
          </cell>
        </row>
        <row r="162">
          <cell r="BD162">
            <v>0</v>
          </cell>
        </row>
        <row r="163">
          <cell r="BD163">
            <v>0</v>
          </cell>
        </row>
        <row r="164">
          <cell r="BD164">
            <v>0</v>
          </cell>
        </row>
        <row r="165">
          <cell r="BD165">
            <v>0</v>
          </cell>
        </row>
        <row r="166">
          <cell r="BD166">
            <v>0</v>
          </cell>
        </row>
        <row r="167">
          <cell r="BD167">
            <v>0</v>
          </cell>
        </row>
        <row r="168">
          <cell r="BD168">
            <v>0</v>
          </cell>
        </row>
        <row r="169">
          <cell r="BD169">
            <v>0</v>
          </cell>
        </row>
        <row r="170">
          <cell r="BD170">
            <v>0</v>
          </cell>
        </row>
        <row r="173">
          <cell r="BD173">
            <v>0</v>
          </cell>
        </row>
        <row r="174">
          <cell r="BD174">
            <v>0</v>
          </cell>
        </row>
        <row r="175">
          <cell r="BD175">
            <v>0</v>
          </cell>
        </row>
        <row r="177">
          <cell r="BD177">
            <v>0</v>
          </cell>
        </row>
        <row r="178">
          <cell r="BD178">
            <v>0</v>
          </cell>
        </row>
        <row r="179">
          <cell r="BD179">
            <v>0</v>
          </cell>
        </row>
        <row r="180">
          <cell r="BD180">
            <v>0</v>
          </cell>
        </row>
        <row r="181">
          <cell r="BD181">
            <v>0</v>
          </cell>
        </row>
        <row r="182">
          <cell r="BD182">
            <v>0</v>
          </cell>
        </row>
        <row r="184">
          <cell r="BD184">
            <v>0</v>
          </cell>
        </row>
        <row r="185">
          <cell r="BD185">
            <v>0</v>
          </cell>
        </row>
        <row r="186">
          <cell r="BD186">
            <v>0</v>
          </cell>
        </row>
        <row r="187">
          <cell r="BD187">
            <v>0</v>
          </cell>
        </row>
        <row r="188">
          <cell r="BD188">
            <v>0</v>
          </cell>
        </row>
        <row r="189">
          <cell r="BD189">
            <v>0</v>
          </cell>
        </row>
        <row r="190">
          <cell r="BD190">
            <v>0</v>
          </cell>
        </row>
        <row r="192">
          <cell r="BD192">
            <v>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22389251</v>
          </cell>
        </row>
        <row r="214">
          <cell r="BD214">
            <v>6064079</v>
          </cell>
        </row>
        <row r="216">
          <cell r="BD216">
            <v>10738700</v>
          </cell>
        </row>
        <row r="217">
          <cell r="BD217">
            <v>206250</v>
          </cell>
        </row>
        <row r="218">
          <cell r="BD218">
            <v>0</v>
          </cell>
        </row>
        <row r="219">
          <cell r="BD219">
            <v>130934</v>
          </cell>
        </row>
        <row r="222">
          <cell r="BD222">
            <v>570962</v>
          </cell>
        </row>
        <row r="223">
          <cell r="BD223">
            <v>0</v>
          </cell>
        </row>
        <row r="224">
          <cell r="BD224">
            <v>223065</v>
          </cell>
        </row>
        <row r="225">
          <cell r="BD225">
            <v>0</v>
          </cell>
        </row>
        <row r="226">
          <cell r="BD226">
            <v>1094430</v>
          </cell>
        </row>
        <row r="227">
          <cell r="BD227">
            <v>0</v>
          </cell>
        </row>
        <row r="228">
          <cell r="BD228">
            <v>3173708</v>
          </cell>
        </row>
        <row r="229">
          <cell r="BD229">
            <v>0</v>
          </cell>
        </row>
        <row r="230">
          <cell r="BD230">
            <v>187123</v>
          </cell>
        </row>
        <row r="247">
          <cell r="BD247">
            <v>25341093</v>
          </cell>
        </row>
        <row r="250">
          <cell r="BD250">
            <v>0</v>
          </cell>
        </row>
        <row r="251">
          <cell r="BD251">
            <v>1076846</v>
          </cell>
        </row>
        <row r="252">
          <cell r="BD252">
            <v>0</v>
          </cell>
        </row>
        <row r="253">
          <cell r="BD253">
            <v>899243</v>
          </cell>
        </row>
        <row r="254">
          <cell r="BD254">
            <v>814867</v>
          </cell>
        </row>
        <row r="255">
          <cell r="BD255">
            <v>0</v>
          </cell>
        </row>
        <row r="256">
          <cell r="BD256">
            <v>48</v>
          </cell>
        </row>
        <row r="257">
          <cell r="BD257">
            <v>0</v>
          </cell>
        </row>
        <row r="258">
          <cell r="BD258">
            <v>0</v>
          </cell>
        </row>
        <row r="259">
          <cell r="BD259">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RLIP-GARO"/>
      <sheetName val="NNC-NC"/>
      <sheetName val="all sources"/>
      <sheetName val="SUM"/>
      <sheetName val="NEW GAA"/>
      <sheetName val="AUTO"/>
      <sheetName val="CONT-RA10651"/>
      <sheetName val="UF"/>
      <sheetName val="SUM-SPFs"/>
      <sheetName val="SUM-CONT."/>
      <sheetName val="SUM-AUTO"/>
      <sheetName val="SUM-SUPPL"/>
      <sheetName val="SUM-UF"/>
      <sheetName val="DIVIDEND"/>
      <sheetName val="SUPPL"/>
    </sheetNames>
    <sheetDataSet>
      <sheetData sheetId="0"/>
      <sheetData sheetId="1"/>
      <sheetData sheetId="2"/>
      <sheetData sheetId="3"/>
      <sheetData sheetId="4">
        <row r="1">
          <cell r="A1" t="str">
            <v>CY 2016 ALLOTMENT RELEASES</v>
          </cell>
        </row>
      </sheetData>
      <sheetData sheetId="5">
        <row r="1">
          <cell r="A1" t="str">
            <v>CY 2016 ALLOTMENT RELEASES</v>
          </cell>
        </row>
        <row r="3">
          <cell r="A3" t="str">
            <v>JANUARY 1- DECEMBER 31, 2016</v>
          </cell>
        </row>
      </sheetData>
      <sheetData sheetId="6">
        <row r="7">
          <cell r="E7">
            <v>12867183</v>
          </cell>
          <cell r="H7">
            <v>0</v>
          </cell>
          <cell r="L7">
            <v>0</v>
          </cell>
          <cell r="O7">
            <v>0</v>
          </cell>
          <cell r="R7">
            <v>0</v>
          </cell>
          <cell r="V7">
            <v>0</v>
          </cell>
          <cell r="Z7">
            <v>623453</v>
          </cell>
          <cell r="AJ7">
            <v>0</v>
          </cell>
          <cell r="AR7">
            <v>623453</v>
          </cell>
        </row>
        <row r="8">
          <cell r="E8">
            <v>2712204</v>
          </cell>
          <cell r="H8">
            <v>0</v>
          </cell>
          <cell r="L8">
            <v>0</v>
          </cell>
          <cell r="O8">
            <v>0</v>
          </cell>
          <cell r="R8">
            <v>106555</v>
          </cell>
          <cell r="V8">
            <v>0</v>
          </cell>
          <cell r="Z8">
            <v>68386</v>
          </cell>
          <cell r="AJ8">
            <v>33923</v>
          </cell>
          <cell r="AR8">
            <v>208864</v>
          </cell>
        </row>
        <row r="9">
          <cell r="E9">
            <v>299659</v>
          </cell>
          <cell r="H9">
            <v>0</v>
          </cell>
          <cell r="L9">
            <v>0</v>
          </cell>
          <cell r="O9">
            <v>0</v>
          </cell>
          <cell r="R9">
            <v>0</v>
          </cell>
          <cell r="V9">
            <v>0</v>
          </cell>
          <cell r="Z9">
            <v>12654</v>
          </cell>
          <cell r="AJ9">
            <v>1106</v>
          </cell>
          <cell r="AR9">
            <v>13760</v>
          </cell>
        </row>
        <row r="10">
          <cell r="E10">
            <v>10006430</v>
          </cell>
          <cell r="H10">
            <v>0</v>
          </cell>
          <cell r="L10">
            <v>0</v>
          </cell>
          <cell r="O10">
            <v>0</v>
          </cell>
          <cell r="R10">
            <v>0</v>
          </cell>
          <cell r="V10">
            <v>0</v>
          </cell>
          <cell r="Z10">
            <v>887285</v>
          </cell>
          <cell r="AD10">
            <v>0</v>
          </cell>
          <cell r="AJ10">
            <v>71624</v>
          </cell>
          <cell r="AR10">
            <v>958909</v>
          </cell>
        </row>
        <row r="11">
          <cell r="E11">
            <v>41022575</v>
          </cell>
          <cell r="H11">
            <v>0</v>
          </cell>
          <cell r="L11">
            <v>0</v>
          </cell>
          <cell r="O11">
            <v>2112284</v>
          </cell>
          <cell r="R11">
            <v>0</v>
          </cell>
          <cell r="V11">
            <v>0</v>
          </cell>
          <cell r="Z11">
            <v>1075943</v>
          </cell>
          <cell r="AJ11">
            <v>80963</v>
          </cell>
          <cell r="AR11">
            <v>3269190</v>
          </cell>
        </row>
        <row r="12">
          <cell r="E12">
            <v>1906851</v>
          </cell>
          <cell r="H12">
            <v>0</v>
          </cell>
          <cell r="L12">
            <v>0</v>
          </cell>
          <cell r="O12">
            <v>0</v>
          </cell>
          <cell r="R12">
            <v>0</v>
          </cell>
          <cell r="V12">
            <v>0</v>
          </cell>
          <cell r="Z12">
            <v>73769</v>
          </cell>
          <cell r="AJ12">
            <v>18586</v>
          </cell>
          <cell r="AR12">
            <v>92355</v>
          </cell>
        </row>
        <row r="14">
          <cell r="E14">
            <v>60888746</v>
          </cell>
          <cell r="H14">
            <v>0</v>
          </cell>
          <cell r="L14">
            <v>0</v>
          </cell>
          <cell r="O14">
            <v>0</v>
          </cell>
          <cell r="R14">
            <v>0</v>
          </cell>
          <cell r="V14">
            <v>0</v>
          </cell>
          <cell r="Z14">
            <v>1034959</v>
          </cell>
          <cell r="AD14">
            <v>0</v>
          </cell>
          <cell r="AJ14">
            <v>17105</v>
          </cell>
          <cell r="AR14">
            <v>1052064</v>
          </cell>
        </row>
        <row r="15">
          <cell r="E15">
            <v>265268791</v>
          </cell>
          <cell r="H15">
            <v>0</v>
          </cell>
          <cell r="L15">
            <v>0</v>
          </cell>
          <cell r="O15">
            <v>0</v>
          </cell>
          <cell r="R15">
            <v>0</v>
          </cell>
          <cell r="V15">
            <v>0</v>
          </cell>
          <cell r="Z15">
            <v>31363308</v>
          </cell>
          <cell r="AD15">
            <v>0</v>
          </cell>
          <cell r="AJ15">
            <v>1604900</v>
          </cell>
          <cell r="AR15">
            <v>32968208</v>
          </cell>
        </row>
        <row r="16">
          <cell r="E16">
            <v>45392073</v>
          </cell>
          <cell r="H16">
            <v>0</v>
          </cell>
          <cell r="L16">
            <v>0</v>
          </cell>
          <cell r="O16">
            <v>0</v>
          </cell>
          <cell r="R16">
            <v>0</v>
          </cell>
          <cell r="V16">
            <v>0</v>
          </cell>
          <cell r="Z16">
            <v>4399226</v>
          </cell>
          <cell r="AD16">
            <v>0</v>
          </cell>
          <cell r="AJ16">
            <v>640660</v>
          </cell>
          <cell r="AR16">
            <v>5039886</v>
          </cell>
        </row>
        <row r="17">
          <cell r="E17">
            <v>777295</v>
          </cell>
          <cell r="H17">
            <v>0</v>
          </cell>
          <cell r="L17">
            <v>0</v>
          </cell>
          <cell r="O17">
            <v>0</v>
          </cell>
          <cell r="R17">
            <v>0</v>
          </cell>
          <cell r="V17">
            <v>0</v>
          </cell>
          <cell r="Z17">
            <v>53316</v>
          </cell>
          <cell r="AJ17">
            <v>6601</v>
          </cell>
          <cell r="AR17">
            <v>59917</v>
          </cell>
        </row>
        <row r="18">
          <cell r="E18">
            <v>21797141</v>
          </cell>
          <cell r="H18">
            <v>0</v>
          </cell>
          <cell r="L18">
            <v>0</v>
          </cell>
          <cell r="O18">
            <v>0</v>
          </cell>
          <cell r="R18">
            <v>0</v>
          </cell>
          <cell r="V18">
            <v>0</v>
          </cell>
          <cell r="Z18">
            <v>3256850</v>
          </cell>
          <cell r="AJ18">
            <v>100105</v>
          </cell>
          <cell r="AR18">
            <v>3356955</v>
          </cell>
        </row>
        <row r="19">
          <cell r="E19">
            <v>18479909</v>
          </cell>
          <cell r="H19">
            <v>0</v>
          </cell>
          <cell r="L19">
            <v>0</v>
          </cell>
          <cell r="O19">
            <v>0</v>
          </cell>
          <cell r="R19">
            <v>360000</v>
          </cell>
          <cell r="V19">
            <v>0</v>
          </cell>
          <cell r="Y19">
            <v>0</v>
          </cell>
          <cell r="Z19">
            <v>928545</v>
          </cell>
          <cell r="AJ19">
            <v>193042</v>
          </cell>
          <cell r="AR19">
            <v>1481587</v>
          </cell>
        </row>
        <row r="20">
          <cell r="E20">
            <v>20537932</v>
          </cell>
          <cell r="H20">
            <v>0</v>
          </cell>
          <cell r="L20">
            <v>0</v>
          </cell>
          <cell r="O20">
            <v>0</v>
          </cell>
          <cell r="R20">
            <v>0</v>
          </cell>
          <cell r="V20">
            <v>0</v>
          </cell>
          <cell r="Y20">
            <v>0</v>
          </cell>
          <cell r="Z20">
            <v>206665</v>
          </cell>
          <cell r="AJ20">
            <v>34663</v>
          </cell>
          <cell r="AR20">
            <v>241328</v>
          </cell>
        </row>
        <row r="22">
          <cell r="E22">
            <v>39647097</v>
          </cell>
          <cell r="H22">
            <v>0</v>
          </cell>
          <cell r="L22">
            <v>0</v>
          </cell>
          <cell r="O22">
            <v>0</v>
          </cell>
          <cell r="R22">
            <v>0</v>
          </cell>
          <cell r="V22">
            <v>0</v>
          </cell>
          <cell r="Z22">
            <v>1073774</v>
          </cell>
          <cell r="AJ22">
            <v>245182</v>
          </cell>
          <cell r="AR22">
            <v>1318956</v>
          </cell>
        </row>
        <row r="23">
          <cell r="E23">
            <v>32443760</v>
          </cell>
          <cell r="H23">
            <v>0</v>
          </cell>
          <cell r="L23">
            <v>0</v>
          </cell>
          <cell r="O23">
            <v>0</v>
          </cell>
          <cell r="R23">
            <v>0</v>
          </cell>
          <cell r="V23">
            <v>0</v>
          </cell>
          <cell r="Z23">
            <v>3813037</v>
          </cell>
          <cell r="AJ23">
            <v>183282</v>
          </cell>
          <cell r="AR23">
            <v>3996319</v>
          </cell>
        </row>
        <row r="24">
          <cell r="E24">
            <v>122233673</v>
          </cell>
          <cell r="H24">
            <v>0</v>
          </cell>
          <cell r="L24">
            <v>37720</v>
          </cell>
          <cell r="O24">
            <v>0</v>
          </cell>
          <cell r="R24">
            <v>199475</v>
          </cell>
          <cell r="V24">
            <v>0</v>
          </cell>
          <cell r="Z24">
            <v>13472089</v>
          </cell>
          <cell r="AD24">
            <v>0</v>
          </cell>
          <cell r="AJ24">
            <v>33073349</v>
          </cell>
          <cell r="AR24">
            <v>46782633</v>
          </cell>
        </row>
        <row r="25">
          <cell r="E25">
            <v>12673054</v>
          </cell>
          <cell r="H25">
            <v>0</v>
          </cell>
          <cell r="L25">
            <v>0</v>
          </cell>
          <cell r="O25">
            <v>0</v>
          </cell>
          <cell r="R25">
            <v>85730</v>
          </cell>
          <cell r="V25">
            <v>0</v>
          </cell>
          <cell r="Z25">
            <v>2757308</v>
          </cell>
          <cell r="AJ25">
            <v>784424</v>
          </cell>
          <cell r="AR25">
            <v>3627462</v>
          </cell>
        </row>
        <row r="27">
          <cell r="E27">
            <v>14243733</v>
          </cell>
          <cell r="H27">
            <v>0</v>
          </cell>
          <cell r="L27">
            <v>0</v>
          </cell>
          <cell r="O27">
            <v>0</v>
          </cell>
          <cell r="R27">
            <v>124800</v>
          </cell>
          <cell r="V27">
            <v>0</v>
          </cell>
          <cell r="Z27">
            <v>582817</v>
          </cell>
          <cell r="AJ27">
            <v>213506</v>
          </cell>
          <cell r="AR27">
            <v>921123</v>
          </cell>
        </row>
        <row r="28">
          <cell r="E28">
            <v>3974470</v>
          </cell>
          <cell r="H28">
            <v>0</v>
          </cell>
          <cell r="L28">
            <v>0</v>
          </cell>
          <cell r="O28">
            <v>0</v>
          </cell>
          <cell r="R28">
            <v>0</v>
          </cell>
          <cell r="V28">
            <v>0</v>
          </cell>
          <cell r="Z28">
            <v>225329</v>
          </cell>
          <cell r="AJ28">
            <v>49937</v>
          </cell>
          <cell r="AR28">
            <v>275266</v>
          </cell>
        </row>
        <row r="29">
          <cell r="E29">
            <v>102987682</v>
          </cell>
          <cell r="H29">
            <v>0</v>
          </cell>
          <cell r="L29">
            <v>0</v>
          </cell>
          <cell r="O29">
            <v>0</v>
          </cell>
          <cell r="R29">
            <v>499557</v>
          </cell>
          <cell r="V29">
            <v>0</v>
          </cell>
          <cell r="Z29">
            <v>7752284</v>
          </cell>
          <cell r="AJ29">
            <v>53843178</v>
          </cell>
          <cell r="AR29">
            <v>62095019</v>
          </cell>
        </row>
        <row r="31">
          <cell r="E31">
            <v>224551472</v>
          </cell>
          <cell r="H31">
            <v>0</v>
          </cell>
          <cell r="L31">
            <v>0</v>
          </cell>
          <cell r="O31">
            <v>6131074</v>
          </cell>
          <cell r="R31">
            <v>0</v>
          </cell>
          <cell r="V31">
            <v>0</v>
          </cell>
          <cell r="Z31">
            <v>435519</v>
          </cell>
          <cell r="AD31">
            <v>0</v>
          </cell>
          <cell r="AJ31">
            <v>21736</v>
          </cell>
          <cell r="AR31">
            <v>6588329</v>
          </cell>
        </row>
        <row r="32">
          <cell r="E32">
            <v>231954250</v>
          </cell>
          <cell r="H32">
            <v>0</v>
          </cell>
          <cell r="L32">
            <v>0</v>
          </cell>
          <cell r="O32">
            <v>0</v>
          </cell>
          <cell r="R32">
            <v>0</v>
          </cell>
          <cell r="V32">
            <v>0</v>
          </cell>
          <cell r="Z32">
            <v>1180843</v>
          </cell>
          <cell r="AJ32">
            <v>119194</v>
          </cell>
          <cell r="AR32">
            <v>1300037</v>
          </cell>
        </row>
        <row r="33">
          <cell r="E33">
            <v>17985062</v>
          </cell>
          <cell r="H33">
            <v>0</v>
          </cell>
          <cell r="L33">
            <v>0</v>
          </cell>
          <cell r="O33">
            <v>0</v>
          </cell>
          <cell r="R33">
            <v>0</v>
          </cell>
          <cell r="V33">
            <v>0</v>
          </cell>
          <cell r="Z33">
            <v>389525</v>
          </cell>
          <cell r="AJ33">
            <v>52911</v>
          </cell>
          <cell r="AR33">
            <v>442436</v>
          </cell>
        </row>
        <row r="34">
          <cell r="E34">
            <v>109977475</v>
          </cell>
          <cell r="H34">
            <v>0</v>
          </cell>
          <cell r="L34">
            <v>0</v>
          </cell>
          <cell r="O34">
            <v>4997500</v>
          </cell>
          <cell r="R34">
            <v>0</v>
          </cell>
          <cell r="V34">
            <v>0</v>
          </cell>
          <cell r="Z34">
            <v>512703</v>
          </cell>
          <cell r="AD34">
            <v>0</v>
          </cell>
          <cell r="AJ34">
            <v>27101</v>
          </cell>
          <cell r="AR34">
            <v>5537304</v>
          </cell>
        </row>
        <row r="35">
          <cell r="E35">
            <v>3604425</v>
          </cell>
          <cell r="H35">
            <v>0</v>
          </cell>
          <cell r="L35">
            <v>0</v>
          </cell>
          <cell r="O35">
            <v>0</v>
          </cell>
          <cell r="R35">
            <v>0</v>
          </cell>
          <cell r="V35">
            <v>0</v>
          </cell>
          <cell r="Z35">
            <v>57885</v>
          </cell>
          <cell r="AJ35">
            <v>20848</v>
          </cell>
          <cell r="AR35">
            <v>78733</v>
          </cell>
        </row>
        <row r="36">
          <cell r="E36">
            <v>4167447</v>
          </cell>
          <cell r="H36">
            <v>0</v>
          </cell>
          <cell r="L36">
            <v>0</v>
          </cell>
          <cell r="O36">
            <v>928914</v>
          </cell>
          <cell r="R36">
            <v>0</v>
          </cell>
          <cell r="V36">
            <v>0</v>
          </cell>
          <cell r="Z36">
            <v>389719</v>
          </cell>
          <cell r="AJ36">
            <v>19923</v>
          </cell>
          <cell r="AR36">
            <v>1338556</v>
          </cell>
        </row>
        <row r="37">
          <cell r="E37">
            <v>42277393</v>
          </cell>
          <cell r="H37">
            <v>0</v>
          </cell>
          <cell r="L37">
            <v>0</v>
          </cell>
          <cell r="O37">
            <v>15427</v>
          </cell>
          <cell r="R37">
            <v>0</v>
          </cell>
          <cell r="V37">
            <v>0</v>
          </cell>
          <cell r="Z37">
            <v>794931</v>
          </cell>
          <cell r="AJ37">
            <v>857875</v>
          </cell>
          <cell r="AR37">
            <v>1668233</v>
          </cell>
        </row>
        <row r="38">
          <cell r="E38">
            <v>5290738</v>
          </cell>
          <cell r="H38">
            <v>0</v>
          </cell>
          <cell r="L38">
            <v>0</v>
          </cell>
          <cell r="O38">
            <v>0</v>
          </cell>
          <cell r="R38">
            <v>0</v>
          </cell>
          <cell r="V38">
            <v>0</v>
          </cell>
          <cell r="Z38">
            <v>209817</v>
          </cell>
          <cell r="AJ38">
            <v>706011</v>
          </cell>
          <cell r="AR38">
            <v>915828</v>
          </cell>
        </row>
        <row r="39">
          <cell r="E39">
            <v>1058792</v>
          </cell>
          <cell r="H39">
            <v>0</v>
          </cell>
          <cell r="L39">
            <v>0</v>
          </cell>
          <cell r="O39">
            <v>0</v>
          </cell>
          <cell r="R39">
            <v>27817</v>
          </cell>
          <cell r="V39">
            <v>0</v>
          </cell>
          <cell r="Z39">
            <v>85643</v>
          </cell>
          <cell r="AJ39">
            <v>20078</v>
          </cell>
          <cell r="AR39">
            <v>133538</v>
          </cell>
        </row>
        <row r="40">
          <cell r="E40">
            <v>28230887</v>
          </cell>
          <cell r="H40">
            <v>0</v>
          </cell>
          <cell r="L40">
            <v>0</v>
          </cell>
          <cell r="O40">
            <v>0</v>
          </cell>
          <cell r="R40">
            <v>0</v>
          </cell>
          <cell r="V40">
            <v>0</v>
          </cell>
          <cell r="Z40">
            <v>1031973</v>
          </cell>
          <cell r="AJ40">
            <v>244369</v>
          </cell>
          <cell r="AR40">
            <v>1276342</v>
          </cell>
        </row>
        <row r="41">
          <cell r="E41">
            <v>2883</v>
          </cell>
          <cell r="H41">
            <v>0</v>
          </cell>
          <cell r="L41">
            <v>0</v>
          </cell>
          <cell r="O41">
            <v>0</v>
          </cell>
          <cell r="R41">
            <v>0</v>
          </cell>
          <cell r="V41">
            <v>0</v>
          </cell>
          <cell r="Z41">
            <v>350</v>
          </cell>
          <cell r="AJ41">
            <v>0</v>
          </cell>
          <cell r="AR41">
            <v>350</v>
          </cell>
        </row>
        <row r="42">
          <cell r="E42">
            <v>25963427</v>
          </cell>
          <cell r="H42">
            <v>0</v>
          </cell>
          <cell r="L42">
            <v>0</v>
          </cell>
          <cell r="O42">
            <v>0</v>
          </cell>
          <cell r="R42">
            <v>0</v>
          </cell>
          <cell r="V42">
            <v>0</v>
          </cell>
          <cell r="Z42">
            <v>1429096</v>
          </cell>
          <cell r="AJ42">
            <v>336512</v>
          </cell>
          <cell r="AR42">
            <v>1765608</v>
          </cell>
        </row>
        <row r="43">
          <cell r="E43">
            <v>1252841</v>
          </cell>
          <cell r="H43">
            <v>0</v>
          </cell>
          <cell r="L43">
            <v>0</v>
          </cell>
          <cell r="O43">
            <v>0</v>
          </cell>
          <cell r="R43">
            <v>0</v>
          </cell>
          <cell r="V43">
            <v>0</v>
          </cell>
          <cell r="Z43">
            <v>123084</v>
          </cell>
          <cell r="AJ43">
            <v>26307</v>
          </cell>
          <cell r="AR43">
            <v>149391</v>
          </cell>
        </row>
        <row r="44">
          <cell r="E44">
            <v>8336116</v>
          </cell>
          <cell r="H44">
            <v>0</v>
          </cell>
          <cell r="L44">
            <v>0</v>
          </cell>
          <cell r="O44">
            <v>0</v>
          </cell>
          <cell r="R44">
            <v>0</v>
          </cell>
          <cell r="V44">
            <v>0</v>
          </cell>
          <cell r="Z44">
            <v>780717</v>
          </cell>
          <cell r="AJ44">
            <v>147277</v>
          </cell>
          <cell r="AR44">
            <v>927994</v>
          </cell>
        </row>
        <row r="45">
          <cell r="E45">
            <v>16004848</v>
          </cell>
          <cell r="H45">
            <v>0</v>
          </cell>
          <cell r="L45">
            <v>0</v>
          </cell>
          <cell r="O45">
            <v>0</v>
          </cell>
          <cell r="R45">
            <v>0</v>
          </cell>
          <cell r="V45">
            <v>0</v>
          </cell>
          <cell r="Z45">
            <v>198163</v>
          </cell>
          <cell r="AJ45">
            <v>103111</v>
          </cell>
          <cell r="AR45">
            <v>301274</v>
          </cell>
        </row>
        <row r="46">
          <cell r="E46">
            <v>2001880</v>
          </cell>
          <cell r="H46">
            <v>0</v>
          </cell>
          <cell r="L46">
            <v>0</v>
          </cell>
          <cell r="O46">
            <v>0</v>
          </cell>
          <cell r="R46">
            <v>0</v>
          </cell>
          <cell r="V46">
            <v>0</v>
          </cell>
          <cell r="Z46">
            <v>130965</v>
          </cell>
          <cell r="AJ46">
            <v>729</v>
          </cell>
          <cell r="AR46">
            <v>131694</v>
          </cell>
        </row>
        <row r="47">
          <cell r="E47">
            <v>426879</v>
          </cell>
          <cell r="H47">
            <v>0</v>
          </cell>
          <cell r="L47">
            <v>0</v>
          </cell>
          <cell r="O47">
            <v>0</v>
          </cell>
          <cell r="R47">
            <v>0</v>
          </cell>
          <cell r="V47">
            <v>0</v>
          </cell>
          <cell r="Z47">
            <v>43608</v>
          </cell>
          <cell r="AJ47">
            <v>6854</v>
          </cell>
          <cell r="AR47">
            <v>50462</v>
          </cell>
        </row>
        <row r="50">
          <cell r="E50">
            <v>98233</v>
          </cell>
          <cell r="H50">
            <v>0</v>
          </cell>
          <cell r="L50">
            <v>0</v>
          </cell>
          <cell r="O50">
            <v>0</v>
          </cell>
          <cell r="R50">
            <v>0</v>
          </cell>
          <cell r="V50">
            <v>0</v>
          </cell>
          <cell r="AJ50">
            <v>0</v>
          </cell>
          <cell r="AR50">
            <v>0</v>
          </cell>
        </row>
        <row r="51">
          <cell r="E51">
            <v>187952</v>
          </cell>
          <cell r="Z51">
            <v>2527</v>
          </cell>
          <cell r="AR51">
            <v>2527</v>
          </cell>
        </row>
        <row r="52">
          <cell r="E52">
            <v>86003</v>
          </cell>
          <cell r="H52">
            <v>0</v>
          </cell>
          <cell r="L52">
            <v>0</v>
          </cell>
          <cell r="O52">
            <v>0</v>
          </cell>
          <cell r="R52">
            <v>0</v>
          </cell>
          <cell r="V52">
            <v>0</v>
          </cell>
          <cell r="Z52">
            <v>4757</v>
          </cell>
          <cell r="AJ52">
            <v>1453</v>
          </cell>
          <cell r="AR52">
            <v>6210</v>
          </cell>
        </row>
        <row r="54">
          <cell r="E54">
            <v>5402214</v>
          </cell>
          <cell r="H54">
            <v>0</v>
          </cell>
          <cell r="L54">
            <v>0</v>
          </cell>
          <cell r="O54">
            <v>0</v>
          </cell>
          <cell r="R54">
            <v>0</v>
          </cell>
          <cell r="V54">
            <v>0</v>
          </cell>
          <cell r="Z54">
            <v>28861</v>
          </cell>
          <cell r="AJ54">
            <v>3273</v>
          </cell>
          <cell r="AR54">
            <v>32134</v>
          </cell>
        </row>
        <row r="55">
          <cell r="E55">
            <v>233620</v>
          </cell>
          <cell r="H55">
            <v>0</v>
          </cell>
          <cell r="L55">
            <v>0</v>
          </cell>
          <cell r="O55">
            <v>0</v>
          </cell>
          <cell r="R55">
            <v>0</v>
          </cell>
          <cell r="V55">
            <v>0</v>
          </cell>
          <cell r="Z55">
            <v>49272</v>
          </cell>
          <cell r="AJ55">
            <v>6264</v>
          </cell>
          <cell r="AR55">
            <v>55536</v>
          </cell>
        </row>
        <row r="56">
          <cell r="E56">
            <v>63093</v>
          </cell>
          <cell r="H56">
            <v>0</v>
          </cell>
          <cell r="L56">
            <v>0</v>
          </cell>
          <cell r="O56">
            <v>0</v>
          </cell>
          <cell r="R56">
            <v>0</v>
          </cell>
          <cell r="V56">
            <v>0</v>
          </cell>
          <cell r="Z56">
            <v>5495</v>
          </cell>
          <cell r="AJ56">
            <v>61</v>
          </cell>
          <cell r="AR56">
            <v>5556</v>
          </cell>
        </row>
        <row r="57">
          <cell r="E57">
            <v>115175</v>
          </cell>
          <cell r="H57">
            <v>0</v>
          </cell>
          <cell r="L57">
            <v>0</v>
          </cell>
          <cell r="O57">
            <v>0</v>
          </cell>
          <cell r="R57">
            <v>0</v>
          </cell>
          <cell r="V57">
            <v>0</v>
          </cell>
          <cell r="Z57">
            <v>6900</v>
          </cell>
          <cell r="AJ57">
            <v>4755</v>
          </cell>
          <cell r="AR57">
            <v>11655</v>
          </cell>
        </row>
        <row r="58">
          <cell r="E58">
            <v>465917</v>
          </cell>
          <cell r="H58">
            <v>0</v>
          </cell>
          <cell r="L58">
            <v>0</v>
          </cell>
          <cell r="O58">
            <v>0</v>
          </cell>
          <cell r="R58">
            <v>0</v>
          </cell>
          <cell r="V58">
            <v>0</v>
          </cell>
          <cell r="Z58">
            <v>40442</v>
          </cell>
          <cell r="AJ58">
            <v>30899</v>
          </cell>
          <cell r="AR58">
            <v>71341</v>
          </cell>
        </row>
        <row r="59">
          <cell r="E59">
            <v>51557</v>
          </cell>
          <cell r="H59">
            <v>0</v>
          </cell>
          <cell r="L59">
            <v>0</v>
          </cell>
          <cell r="O59">
            <v>0</v>
          </cell>
          <cell r="R59">
            <v>0</v>
          </cell>
          <cell r="V59">
            <v>0</v>
          </cell>
          <cell r="Z59">
            <v>2153</v>
          </cell>
          <cell r="AJ59">
            <v>0</v>
          </cell>
          <cell r="AR59">
            <v>2153</v>
          </cell>
        </row>
        <row r="60">
          <cell r="E60">
            <v>75939</v>
          </cell>
          <cell r="Z60">
            <v>7558</v>
          </cell>
          <cell r="AJ60">
            <v>4839</v>
          </cell>
          <cell r="AR60">
            <v>12397</v>
          </cell>
        </row>
        <row r="61">
          <cell r="E61">
            <v>66897</v>
          </cell>
          <cell r="H61">
            <v>0</v>
          </cell>
          <cell r="L61">
            <v>0</v>
          </cell>
          <cell r="O61">
            <v>0</v>
          </cell>
          <cell r="R61">
            <v>0</v>
          </cell>
          <cell r="V61">
            <v>0</v>
          </cell>
          <cell r="Z61">
            <v>11865</v>
          </cell>
          <cell r="AJ61">
            <v>1451</v>
          </cell>
          <cell r="AR61">
            <v>13316</v>
          </cell>
        </row>
        <row r="62">
          <cell r="E62">
            <v>112503</v>
          </cell>
          <cell r="Z62">
            <v>16134</v>
          </cell>
          <cell r="AJ62">
            <v>1206</v>
          </cell>
          <cell r="AR62">
            <v>17340</v>
          </cell>
        </row>
        <row r="63">
          <cell r="E63">
            <v>183967</v>
          </cell>
          <cell r="H63">
            <v>0</v>
          </cell>
          <cell r="L63">
            <v>0</v>
          </cell>
          <cell r="O63">
            <v>0</v>
          </cell>
          <cell r="R63">
            <v>0</v>
          </cell>
          <cell r="V63">
            <v>0</v>
          </cell>
          <cell r="Z63">
            <v>33664</v>
          </cell>
          <cell r="AJ63">
            <v>3288</v>
          </cell>
          <cell r="AR63">
            <v>36952</v>
          </cell>
        </row>
        <row r="64">
          <cell r="E64">
            <v>122695</v>
          </cell>
          <cell r="H64">
            <v>0</v>
          </cell>
          <cell r="L64">
            <v>0</v>
          </cell>
          <cell r="O64">
            <v>0</v>
          </cell>
          <cell r="R64">
            <v>0</v>
          </cell>
          <cell r="V64">
            <v>0</v>
          </cell>
          <cell r="Z64">
            <v>5611</v>
          </cell>
          <cell r="AJ64">
            <v>0</v>
          </cell>
          <cell r="AR64">
            <v>5611</v>
          </cell>
        </row>
        <row r="65">
          <cell r="E65">
            <v>117089</v>
          </cell>
          <cell r="Z65">
            <v>10185</v>
          </cell>
          <cell r="AR65">
            <v>10185</v>
          </cell>
        </row>
        <row r="66">
          <cell r="E66">
            <v>23601</v>
          </cell>
          <cell r="H66">
            <v>0</v>
          </cell>
          <cell r="L66">
            <v>0</v>
          </cell>
          <cell r="O66">
            <v>0</v>
          </cell>
          <cell r="R66">
            <v>0</v>
          </cell>
          <cell r="V66">
            <v>0</v>
          </cell>
          <cell r="Z66">
            <v>3256</v>
          </cell>
          <cell r="AJ66">
            <v>622</v>
          </cell>
          <cell r="AR66">
            <v>3878</v>
          </cell>
        </row>
        <row r="67">
          <cell r="E67">
            <v>195604</v>
          </cell>
          <cell r="H67">
            <v>0</v>
          </cell>
          <cell r="L67">
            <v>0</v>
          </cell>
          <cell r="O67">
            <v>0</v>
          </cell>
          <cell r="R67">
            <v>0</v>
          </cell>
          <cell r="V67">
            <v>0</v>
          </cell>
          <cell r="Z67">
            <v>5669</v>
          </cell>
          <cell r="AJ67">
            <v>0</v>
          </cell>
          <cell r="AR67">
            <v>5669</v>
          </cell>
        </row>
        <row r="69">
          <cell r="E69">
            <v>179838</v>
          </cell>
          <cell r="H69">
            <v>0</v>
          </cell>
          <cell r="L69">
            <v>0</v>
          </cell>
          <cell r="O69">
            <v>0</v>
          </cell>
          <cell r="R69">
            <v>0</v>
          </cell>
          <cell r="V69">
            <v>0</v>
          </cell>
          <cell r="Z69">
            <v>2980</v>
          </cell>
          <cell r="AJ69">
            <v>0</v>
          </cell>
          <cell r="AR69">
            <v>2980</v>
          </cell>
        </row>
        <row r="70">
          <cell r="E70">
            <v>930200</v>
          </cell>
          <cell r="H70">
            <v>0</v>
          </cell>
          <cell r="L70">
            <v>0</v>
          </cell>
          <cell r="O70">
            <v>0</v>
          </cell>
          <cell r="R70">
            <v>0</v>
          </cell>
          <cell r="V70">
            <v>0</v>
          </cell>
          <cell r="Z70">
            <v>8478</v>
          </cell>
          <cell r="AJ70">
            <v>2141</v>
          </cell>
          <cell r="AR70">
            <v>10619</v>
          </cell>
        </row>
        <row r="71">
          <cell r="E71">
            <v>266863</v>
          </cell>
          <cell r="H71">
            <v>0</v>
          </cell>
          <cell r="L71">
            <v>0</v>
          </cell>
          <cell r="O71">
            <v>0</v>
          </cell>
          <cell r="R71">
            <v>0</v>
          </cell>
          <cell r="V71">
            <v>0</v>
          </cell>
          <cell r="Z71">
            <v>6364</v>
          </cell>
          <cell r="AJ71">
            <v>2232</v>
          </cell>
          <cell r="AR71">
            <v>8596</v>
          </cell>
        </row>
        <row r="72">
          <cell r="E72">
            <v>124462</v>
          </cell>
          <cell r="H72">
            <v>0</v>
          </cell>
          <cell r="L72">
            <v>0</v>
          </cell>
          <cell r="O72">
            <v>0</v>
          </cell>
          <cell r="R72">
            <v>0</v>
          </cell>
          <cell r="V72">
            <v>0</v>
          </cell>
          <cell r="Z72">
            <v>6503</v>
          </cell>
          <cell r="AJ72">
            <v>1472</v>
          </cell>
          <cell r="AR72">
            <v>7975</v>
          </cell>
        </row>
        <row r="73">
          <cell r="E73">
            <v>837913</v>
          </cell>
          <cell r="Z73">
            <v>69671</v>
          </cell>
          <cell r="AJ73">
            <v>39761</v>
          </cell>
          <cell r="AR73">
            <v>109432</v>
          </cell>
        </row>
        <row r="74">
          <cell r="E74">
            <v>461238</v>
          </cell>
          <cell r="H74">
            <v>0</v>
          </cell>
          <cell r="L74">
            <v>0</v>
          </cell>
          <cell r="O74">
            <v>0</v>
          </cell>
          <cell r="R74">
            <v>8445</v>
          </cell>
          <cell r="V74">
            <v>0</v>
          </cell>
          <cell r="Z74">
            <v>58259</v>
          </cell>
          <cell r="AJ74">
            <v>12583</v>
          </cell>
          <cell r="AR74">
            <v>79287</v>
          </cell>
        </row>
        <row r="75">
          <cell r="E75">
            <v>581726</v>
          </cell>
          <cell r="H75">
            <v>0</v>
          </cell>
          <cell r="L75">
            <v>0</v>
          </cell>
          <cell r="O75">
            <v>0</v>
          </cell>
          <cell r="R75">
            <v>0</v>
          </cell>
          <cell r="V75">
            <v>0</v>
          </cell>
          <cell r="Z75">
            <v>43983</v>
          </cell>
          <cell r="AJ75">
            <v>12288</v>
          </cell>
          <cell r="AR75">
            <v>56271</v>
          </cell>
        </row>
        <row r="76">
          <cell r="E76">
            <v>139807</v>
          </cell>
          <cell r="H76">
            <v>0</v>
          </cell>
          <cell r="L76">
            <v>0</v>
          </cell>
          <cell r="O76">
            <v>0</v>
          </cell>
          <cell r="R76">
            <v>20000</v>
          </cell>
          <cell r="V76">
            <v>0</v>
          </cell>
          <cell r="Z76">
            <v>8484</v>
          </cell>
          <cell r="AJ76">
            <v>0</v>
          </cell>
          <cell r="AR76">
            <v>28484</v>
          </cell>
        </row>
        <row r="77">
          <cell r="E77">
            <v>395863</v>
          </cell>
          <cell r="H77">
            <v>0</v>
          </cell>
          <cell r="O77">
            <v>0</v>
          </cell>
          <cell r="R77">
            <v>0</v>
          </cell>
          <cell r="V77">
            <v>0</v>
          </cell>
          <cell r="Z77">
            <v>41958</v>
          </cell>
          <cell r="AJ77">
            <v>2254</v>
          </cell>
          <cell r="AR77">
            <v>44212</v>
          </cell>
        </row>
        <row r="78">
          <cell r="E78">
            <v>767913</v>
          </cell>
          <cell r="H78">
            <v>0</v>
          </cell>
          <cell r="L78">
            <v>0</v>
          </cell>
          <cell r="O78">
            <v>0</v>
          </cell>
          <cell r="R78">
            <v>9000</v>
          </cell>
          <cell r="V78">
            <v>0</v>
          </cell>
          <cell r="Z78">
            <v>16441</v>
          </cell>
          <cell r="AJ78">
            <v>2584</v>
          </cell>
          <cell r="AR78">
            <v>28025</v>
          </cell>
        </row>
        <row r="79">
          <cell r="E79">
            <v>44074</v>
          </cell>
          <cell r="H79">
            <v>0</v>
          </cell>
          <cell r="O79">
            <v>0</v>
          </cell>
          <cell r="R79">
            <v>0</v>
          </cell>
          <cell r="V79">
            <v>0</v>
          </cell>
          <cell r="Z79">
            <v>3345</v>
          </cell>
          <cell r="AJ79">
            <v>678</v>
          </cell>
          <cell r="AR79">
            <v>4023</v>
          </cell>
        </row>
        <row r="80">
          <cell r="E80">
            <v>135409</v>
          </cell>
          <cell r="H80">
            <v>0</v>
          </cell>
          <cell r="L80">
            <v>0</v>
          </cell>
          <cell r="O80">
            <v>0</v>
          </cell>
          <cell r="R80">
            <v>0</v>
          </cell>
          <cell r="V80">
            <v>0</v>
          </cell>
          <cell r="Z80">
            <v>3072</v>
          </cell>
          <cell r="AJ80">
            <v>231</v>
          </cell>
          <cell r="AR80">
            <v>3303</v>
          </cell>
        </row>
        <row r="81">
          <cell r="E81">
            <v>60811</v>
          </cell>
          <cell r="H81">
            <v>0</v>
          </cell>
          <cell r="L81">
            <v>0</v>
          </cell>
          <cell r="O81">
            <v>0</v>
          </cell>
          <cell r="R81">
            <v>0</v>
          </cell>
          <cell r="V81">
            <v>0</v>
          </cell>
          <cell r="Z81">
            <v>4784</v>
          </cell>
          <cell r="AJ81">
            <v>1130</v>
          </cell>
          <cell r="AR81">
            <v>5914</v>
          </cell>
        </row>
        <row r="82">
          <cell r="E82">
            <v>957102</v>
          </cell>
          <cell r="H82">
            <v>0</v>
          </cell>
          <cell r="L82">
            <v>0</v>
          </cell>
          <cell r="O82">
            <v>0</v>
          </cell>
          <cell r="R82">
            <v>32500</v>
          </cell>
          <cell r="V82">
            <v>0</v>
          </cell>
          <cell r="Z82">
            <v>135050</v>
          </cell>
          <cell r="AJ82">
            <v>31648</v>
          </cell>
          <cell r="AR82">
            <v>199198</v>
          </cell>
        </row>
        <row r="83">
          <cell r="E83">
            <v>121067</v>
          </cell>
          <cell r="H83">
            <v>0</v>
          </cell>
          <cell r="O83">
            <v>0</v>
          </cell>
          <cell r="R83">
            <v>0</v>
          </cell>
          <cell r="V83">
            <v>0</v>
          </cell>
          <cell r="Z83">
            <v>6154</v>
          </cell>
          <cell r="AJ83">
            <v>494</v>
          </cell>
          <cell r="AR83">
            <v>6648</v>
          </cell>
        </row>
        <row r="84">
          <cell r="E84">
            <v>189540</v>
          </cell>
          <cell r="H84">
            <v>0</v>
          </cell>
          <cell r="L84">
            <v>0</v>
          </cell>
          <cell r="O84">
            <v>0</v>
          </cell>
          <cell r="R84">
            <v>0</v>
          </cell>
          <cell r="V84">
            <v>0</v>
          </cell>
          <cell r="Z84">
            <v>9420</v>
          </cell>
          <cell r="AJ84">
            <v>5182</v>
          </cell>
          <cell r="AR84">
            <v>14602</v>
          </cell>
        </row>
        <row r="85">
          <cell r="E85">
            <v>129274</v>
          </cell>
          <cell r="H85">
            <v>0</v>
          </cell>
          <cell r="L85">
            <v>0</v>
          </cell>
          <cell r="O85">
            <v>0</v>
          </cell>
          <cell r="R85">
            <v>0</v>
          </cell>
          <cell r="V85">
            <v>0</v>
          </cell>
          <cell r="Z85">
            <v>14970</v>
          </cell>
          <cell r="AJ85">
            <v>4241</v>
          </cell>
          <cell r="AR85">
            <v>19211</v>
          </cell>
        </row>
        <row r="86">
          <cell r="E86">
            <v>73138</v>
          </cell>
          <cell r="H86">
            <v>0</v>
          </cell>
          <cell r="O86">
            <v>0</v>
          </cell>
          <cell r="R86">
            <v>0</v>
          </cell>
          <cell r="V86">
            <v>0</v>
          </cell>
          <cell r="Z86">
            <v>306</v>
          </cell>
          <cell r="AJ86">
            <v>0</v>
          </cell>
          <cell r="AR86">
            <v>306</v>
          </cell>
        </row>
        <row r="87">
          <cell r="E87">
            <v>42705</v>
          </cell>
          <cell r="H87">
            <v>0</v>
          </cell>
          <cell r="L87">
            <v>0</v>
          </cell>
          <cell r="O87">
            <v>0</v>
          </cell>
          <cell r="R87">
            <v>0</v>
          </cell>
          <cell r="V87">
            <v>0</v>
          </cell>
          <cell r="Z87">
            <v>4531</v>
          </cell>
          <cell r="AJ87">
            <v>468</v>
          </cell>
          <cell r="AR87">
            <v>4999</v>
          </cell>
        </row>
        <row r="88">
          <cell r="E88">
            <v>356498</v>
          </cell>
          <cell r="H88">
            <v>0</v>
          </cell>
          <cell r="L88">
            <v>0</v>
          </cell>
          <cell r="O88">
            <v>0</v>
          </cell>
          <cell r="R88">
            <v>0</v>
          </cell>
          <cell r="V88">
            <v>0</v>
          </cell>
          <cell r="Z88">
            <v>32084</v>
          </cell>
          <cell r="AJ88">
            <v>4291</v>
          </cell>
          <cell r="AR88">
            <v>36375</v>
          </cell>
        </row>
        <row r="89">
          <cell r="R89">
            <v>197246</v>
          </cell>
          <cell r="Z89">
            <v>46521</v>
          </cell>
          <cell r="AR89">
            <v>243767</v>
          </cell>
        </row>
        <row r="90">
          <cell r="R90">
            <v>15000</v>
          </cell>
          <cell r="Z90">
            <v>12170</v>
          </cell>
          <cell r="AR90">
            <v>27170</v>
          </cell>
        </row>
        <row r="91">
          <cell r="H91">
            <v>125115954</v>
          </cell>
          <cell r="L91">
            <v>0</v>
          </cell>
          <cell r="O91">
            <v>647138</v>
          </cell>
          <cell r="R91">
            <v>0</v>
          </cell>
          <cell r="V91">
            <v>0</v>
          </cell>
          <cell r="AD91">
            <v>0</v>
          </cell>
          <cell r="AJ91">
            <v>200045</v>
          </cell>
          <cell r="AR91">
            <v>125963137</v>
          </cell>
        </row>
        <row r="93">
          <cell r="E93">
            <v>0</v>
          </cell>
          <cell r="H93">
            <v>0</v>
          </cell>
          <cell r="L93">
            <v>23104788</v>
          </cell>
          <cell r="O93">
            <v>0</v>
          </cell>
          <cell r="R93">
            <v>0</v>
          </cell>
          <cell r="V93">
            <v>0</v>
          </cell>
          <cell r="AJ93">
            <v>0</v>
          </cell>
          <cell r="AR93">
            <v>23104788</v>
          </cell>
        </row>
        <row r="94">
          <cell r="H94">
            <v>0</v>
          </cell>
          <cell r="L94">
            <v>0</v>
          </cell>
          <cell r="O94">
            <v>0</v>
          </cell>
          <cell r="R94">
            <v>0</v>
          </cell>
          <cell r="V94">
            <v>0</v>
          </cell>
          <cell r="AD94">
            <v>0</v>
          </cell>
          <cell r="AJ94">
            <v>58213</v>
          </cell>
          <cell r="AR94">
            <v>58213</v>
          </cell>
        </row>
        <row r="95">
          <cell r="E95">
            <v>0</v>
          </cell>
          <cell r="H95">
            <v>0</v>
          </cell>
          <cell r="L95">
            <v>1959245</v>
          </cell>
          <cell r="O95">
            <v>0</v>
          </cell>
          <cell r="R95">
            <v>0</v>
          </cell>
          <cell r="V95">
            <v>0</v>
          </cell>
          <cell r="Z95">
            <v>3108</v>
          </cell>
          <cell r="AJ95">
            <v>2698</v>
          </cell>
          <cell r="AR95">
            <v>1965051</v>
          </cell>
        </row>
        <row r="96">
          <cell r="E96">
            <v>0</v>
          </cell>
          <cell r="AR96">
            <v>0</v>
          </cell>
        </row>
      </sheetData>
      <sheetData sheetId="7">
        <row r="7">
          <cell r="F7">
            <v>369916</v>
          </cell>
          <cell r="K7">
            <v>0</v>
          </cell>
          <cell r="N7">
            <v>0</v>
          </cell>
          <cell r="S7">
            <v>0</v>
          </cell>
          <cell r="AD7">
            <v>0</v>
          </cell>
          <cell r="BA7">
            <v>369916</v>
          </cell>
        </row>
        <row r="8">
          <cell r="F8">
            <v>37041</v>
          </cell>
          <cell r="K8">
            <v>0</v>
          </cell>
          <cell r="N8">
            <v>0</v>
          </cell>
          <cell r="S8">
            <v>0</v>
          </cell>
          <cell r="AD8">
            <v>0</v>
          </cell>
          <cell r="AE8">
            <v>379</v>
          </cell>
          <cell r="BA8">
            <v>37420</v>
          </cell>
        </row>
        <row r="9">
          <cell r="F9">
            <v>4722</v>
          </cell>
          <cell r="K9">
            <v>0</v>
          </cell>
          <cell r="N9">
            <v>0</v>
          </cell>
          <cell r="S9">
            <v>0</v>
          </cell>
          <cell r="AD9">
            <v>0</v>
          </cell>
          <cell r="BA9">
            <v>4722</v>
          </cell>
        </row>
        <row r="10">
          <cell r="F10">
            <v>305857</v>
          </cell>
          <cell r="K10">
            <v>0</v>
          </cell>
          <cell r="N10">
            <v>0</v>
          </cell>
          <cell r="S10">
            <v>0</v>
          </cell>
          <cell r="AD10">
            <v>0</v>
          </cell>
          <cell r="BA10">
            <v>305857</v>
          </cell>
        </row>
        <row r="11">
          <cell r="F11">
            <v>328522</v>
          </cell>
          <cell r="K11">
            <v>52845</v>
          </cell>
          <cell r="N11">
            <v>0</v>
          </cell>
          <cell r="S11">
            <v>190431</v>
          </cell>
          <cell r="AD11">
            <v>0</v>
          </cell>
          <cell r="BA11">
            <v>571798</v>
          </cell>
        </row>
        <row r="12">
          <cell r="F12">
            <v>752180</v>
          </cell>
          <cell r="K12">
            <v>2908</v>
          </cell>
          <cell r="N12">
            <v>1053</v>
          </cell>
          <cell r="S12">
            <v>0</v>
          </cell>
          <cell r="AD12">
            <v>0</v>
          </cell>
          <cell r="BA12">
            <v>756141</v>
          </cell>
        </row>
        <row r="14">
          <cell r="F14">
            <v>42866</v>
          </cell>
          <cell r="K14">
            <v>73588</v>
          </cell>
          <cell r="N14">
            <v>57</v>
          </cell>
          <cell r="S14">
            <v>744522</v>
          </cell>
          <cell r="AD14">
            <v>0</v>
          </cell>
          <cell r="BA14">
            <v>861033</v>
          </cell>
        </row>
        <row r="15">
          <cell r="F15">
            <v>23732820</v>
          </cell>
          <cell r="K15">
            <v>0</v>
          </cell>
          <cell r="N15">
            <v>0</v>
          </cell>
          <cell r="S15">
            <v>0</v>
          </cell>
          <cell r="AD15">
            <v>0</v>
          </cell>
          <cell r="BA15">
            <v>23732820</v>
          </cell>
        </row>
        <row r="16">
          <cell r="F16">
            <v>2527601</v>
          </cell>
          <cell r="K16">
            <v>0</v>
          </cell>
          <cell r="N16">
            <v>0</v>
          </cell>
          <cell r="S16">
            <v>0</v>
          </cell>
          <cell r="AD16">
            <v>0</v>
          </cell>
          <cell r="BA16">
            <v>2527601</v>
          </cell>
        </row>
        <row r="17">
          <cell r="F17">
            <v>32234</v>
          </cell>
          <cell r="K17">
            <v>0</v>
          </cell>
          <cell r="N17">
            <v>7023</v>
          </cell>
          <cell r="S17">
            <v>1041966</v>
          </cell>
          <cell r="AD17">
            <v>0</v>
          </cell>
          <cell r="BA17">
            <v>1081223</v>
          </cell>
        </row>
        <row r="18">
          <cell r="F18">
            <v>610640</v>
          </cell>
          <cell r="K18">
            <v>140139</v>
          </cell>
          <cell r="N18">
            <v>0</v>
          </cell>
          <cell r="S18">
            <v>82089</v>
          </cell>
          <cell r="AD18">
            <v>0</v>
          </cell>
          <cell r="BA18">
            <v>832868</v>
          </cell>
        </row>
        <row r="19">
          <cell r="F19">
            <v>561617</v>
          </cell>
          <cell r="K19">
            <v>103156</v>
          </cell>
          <cell r="N19">
            <v>3595961</v>
          </cell>
          <cell r="S19">
            <v>755486</v>
          </cell>
          <cell r="AD19">
            <v>0</v>
          </cell>
          <cell r="BA19">
            <v>5016220</v>
          </cell>
        </row>
        <row r="20">
          <cell r="F20">
            <v>113013</v>
          </cell>
          <cell r="K20">
            <v>0</v>
          </cell>
          <cell r="N20">
            <v>0</v>
          </cell>
          <cell r="S20">
            <v>0</v>
          </cell>
          <cell r="AD20">
            <v>0</v>
          </cell>
          <cell r="BA20">
            <v>113013</v>
          </cell>
        </row>
        <row r="22">
          <cell r="F22">
            <v>512930</v>
          </cell>
          <cell r="K22">
            <v>39140</v>
          </cell>
          <cell r="N22">
            <v>77148</v>
          </cell>
          <cell r="S22">
            <v>422932</v>
          </cell>
          <cell r="AD22">
            <v>0</v>
          </cell>
          <cell r="BA22">
            <v>1052150</v>
          </cell>
        </row>
        <row r="23">
          <cell r="F23">
            <v>1103998</v>
          </cell>
          <cell r="K23">
            <v>98</v>
          </cell>
          <cell r="N23">
            <v>0</v>
          </cell>
          <cell r="S23">
            <v>0</v>
          </cell>
          <cell r="AD23">
            <v>0</v>
          </cell>
          <cell r="BA23">
            <v>1104096</v>
          </cell>
        </row>
        <row r="24">
          <cell r="F24">
            <v>402398</v>
          </cell>
          <cell r="K24">
            <v>13870</v>
          </cell>
          <cell r="N24">
            <v>0</v>
          </cell>
          <cell r="S24">
            <v>1118815</v>
          </cell>
          <cell r="AD24">
            <v>0</v>
          </cell>
          <cell r="BA24">
            <v>1535083</v>
          </cell>
        </row>
        <row r="25">
          <cell r="F25">
            <v>608477</v>
          </cell>
          <cell r="K25">
            <v>0</v>
          </cell>
          <cell r="N25">
            <v>0</v>
          </cell>
          <cell r="S25">
            <v>406389</v>
          </cell>
          <cell r="AD25">
            <v>0</v>
          </cell>
          <cell r="AJ25">
            <v>8755</v>
          </cell>
          <cell r="BA25">
            <v>1023621</v>
          </cell>
        </row>
        <row r="27">
          <cell r="F27">
            <v>208900</v>
          </cell>
          <cell r="K27">
            <v>0</v>
          </cell>
          <cell r="N27">
            <v>11796</v>
          </cell>
          <cell r="S27">
            <v>208711</v>
          </cell>
          <cell r="AD27">
            <v>0</v>
          </cell>
          <cell r="AJ27">
            <v>0</v>
          </cell>
          <cell r="BA27">
            <v>429407</v>
          </cell>
        </row>
        <row r="28">
          <cell r="F28">
            <v>124552</v>
          </cell>
          <cell r="K28">
            <v>0</v>
          </cell>
          <cell r="N28">
            <v>0</v>
          </cell>
          <cell r="S28">
            <v>0</v>
          </cell>
          <cell r="AD28">
            <v>0</v>
          </cell>
          <cell r="BA28">
            <v>124552</v>
          </cell>
        </row>
        <row r="29">
          <cell r="F29">
            <v>230857</v>
          </cell>
          <cell r="K29">
            <v>0</v>
          </cell>
          <cell r="N29">
            <v>936905</v>
          </cell>
          <cell r="S29">
            <v>0</v>
          </cell>
          <cell r="AD29">
            <v>0</v>
          </cell>
          <cell r="AJ29">
            <v>863410</v>
          </cell>
          <cell r="AM29">
            <v>814867</v>
          </cell>
          <cell r="BA29">
            <v>2846039</v>
          </cell>
        </row>
        <row r="31">
          <cell r="F31">
            <v>104419</v>
          </cell>
          <cell r="K31">
            <v>0</v>
          </cell>
          <cell r="N31">
            <v>64219</v>
          </cell>
          <cell r="S31">
            <v>0</v>
          </cell>
          <cell r="W31">
            <v>7301332</v>
          </cell>
          <cell r="AD31">
            <v>0</v>
          </cell>
          <cell r="AJ31">
            <v>0</v>
          </cell>
          <cell r="BA31">
            <v>7469970</v>
          </cell>
        </row>
        <row r="32">
          <cell r="F32">
            <v>529021</v>
          </cell>
          <cell r="K32">
            <v>0</v>
          </cell>
          <cell r="N32">
            <v>0</v>
          </cell>
          <cell r="S32">
            <v>0</v>
          </cell>
          <cell r="W32">
            <v>0</v>
          </cell>
          <cell r="AD32">
            <v>0</v>
          </cell>
          <cell r="AJ32">
            <v>0</v>
          </cell>
          <cell r="BA32">
            <v>529021</v>
          </cell>
        </row>
        <row r="33">
          <cell r="F33">
            <v>212198</v>
          </cell>
          <cell r="K33">
            <v>262103</v>
          </cell>
          <cell r="N33">
            <v>51795</v>
          </cell>
          <cell r="S33">
            <v>0</v>
          </cell>
          <cell r="AD33">
            <v>0</v>
          </cell>
          <cell r="AJ33">
            <v>0</v>
          </cell>
          <cell r="BA33">
            <v>526096</v>
          </cell>
        </row>
        <row r="34">
          <cell r="F34">
            <v>103933</v>
          </cell>
          <cell r="K34">
            <v>204404</v>
          </cell>
          <cell r="N34">
            <v>106572</v>
          </cell>
          <cell r="S34">
            <v>0</v>
          </cell>
          <cell r="AD34">
            <v>0</v>
          </cell>
          <cell r="AJ34">
            <v>20516</v>
          </cell>
          <cell r="BA34">
            <v>435425</v>
          </cell>
        </row>
        <row r="35">
          <cell r="F35">
            <v>28486</v>
          </cell>
          <cell r="K35">
            <v>0</v>
          </cell>
          <cell r="N35">
            <v>0</v>
          </cell>
          <cell r="S35">
            <v>2250</v>
          </cell>
          <cell r="AD35">
            <v>0</v>
          </cell>
          <cell r="BA35">
            <v>30736</v>
          </cell>
        </row>
        <row r="36">
          <cell r="F36">
            <v>118031</v>
          </cell>
          <cell r="K36">
            <v>0</v>
          </cell>
          <cell r="N36">
            <v>242</v>
          </cell>
          <cell r="S36">
            <v>21321</v>
          </cell>
          <cell r="AD36">
            <v>0</v>
          </cell>
          <cell r="BA36">
            <v>139594</v>
          </cell>
        </row>
        <row r="37">
          <cell r="F37">
            <v>148993</v>
          </cell>
          <cell r="K37">
            <v>116141</v>
          </cell>
          <cell r="N37">
            <v>2392982</v>
          </cell>
          <cell r="S37">
            <v>698707</v>
          </cell>
          <cell r="W37">
            <v>0</v>
          </cell>
          <cell r="AD37">
            <v>0</v>
          </cell>
          <cell r="BA37">
            <v>3356823</v>
          </cell>
        </row>
        <row r="38">
          <cell r="F38">
            <v>150546</v>
          </cell>
          <cell r="K38">
            <v>37079</v>
          </cell>
          <cell r="N38">
            <v>0</v>
          </cell>
          <cell r="S38">
            <v>5700</v>
          </cell>
          <cell r="AD38">
            <v>0</v>
          </cell>
          <cell r="BA38">
            <v>193325</v>
          </cell>
        </row>
        <row r="39">
          <cell r="F39">
            <v>48116</v>
          </cell>
          <cell r="K39">
            <v>0</v>
          </cell>
          <cell r="N39">
            <v>0</v>
          </cell>
          <cell r="S39">
            <v>0</v>
          </cell>
          <cell r="AD39">
            <v>0</v>
          </cell>
          <cell r="BA39">
            <v>48116</v>
          </cell>
        </row>
        <row r="40">
          <cell r="F40">
            <v>220261</v>
          </cell>
          <cell r="K40">
            <v>0</v>
          </cell>
          <cell r="N40">
            <v>0</v>
          </cell>
          <cell r="S40">
            <v>0</v>
          </cell>
          <cell r="AD40">
            <v>0</v>
          </cell>
          <cell r="BA40">
            <v>220261</v>
          </cell>
        </row>
        <row r="41">
          <cell r="F41">
            <v>0</v>
          </cell>
          <cell r="K41">
            <v>0</v>
          </cell>
          <cell r="N41">
            <v>0</v>
          </cell>
          <cell r="S41">
            <v>0</v>
          </cell>
          <cell r="AD41">
            <v>0</v>
          </cell>
          <cell r="BA41">
            <v>0</v>
          </cell>
        </row>
        <row r="42">
          <cell r="F42">
            <v>863436</v>
          </cell>
          <cell r="K42">
            <v>0</v>
          </cell>
          <cell r="N42">
            <v>0</v>
          </cell>
          <cell r="S42">
            <v>0</v>
          </cell>
          <cell r="AD42">
            <v>0</v>
          </cell>
          <cell r="BA42">
            <v>863436</v>
          </cell>
        </row>
        <row r="43">
          <cell r="F43">
            <v>68884</v>
          </cell>
          <cell r="K43">
            <v>0</v>
          </cell>
          <cell r="N43">
            <v>0</v>
          </cell>
          <cell r="S43">
            <v>0</v>
          </cell>
          <cell r="AD43">
            <v>0</v>
          </cell>
          <cell r="BA43">
            <v>68884</v>
          </cell>
        </row>
        <row r="44">
          <cell r="F44">
            <v>447827</v>
          </cell>
          <cell r="K44">
            <v>5528</v>
          </cell>
          <cell r="N44">
            <v>0</v>
          </cell>
          <cell r="S44">
            <v>0</v>
          </cell>
          <cell r="AD44">
            <v>0</v>
          </cell>
          <cell r="BA44">
            <v>453355</v>
          </cell>
        </row>
        <row r="45">
          <cell r="F45">
            <v>159733</v>
          </cell>
          <cell r="K45">
            <v>0</v>
          </cell>
          <cell r="N45">
            <v>0</v>
          </cell>
          <cell r="S45">
            <v>0</v>
          </cell>
          <cell r="AD45">
            <v>0</v>
          </cell>
          <cell r="BA45">
            <v>159733</v>
          </cell>
        </row>
        <row r="46">
          <cell r="F46">
            <v>69100</v>
          </cell>
          <cell r="K46">
            <v>0</v>
          </cell>
          <cell r="N46">
            <v>0</v>
          </cell>
          <cell r="S46">
            <v>0</v>
          </cell>
          <cell r="AD46">
            <v>0</v>
          </cell>
          <cell r="AJ46">
            <v>0</v>
          </cell>
          <cell r="BA46">
            <v>69100</v>
          </cell>
        </row>
        <row r="47">
          <cell r="F47">
            <v>22925</v>
          </cell>
          <cell r="K47">
            <v>0</v>
          </cell>
          <cell r="N47">
            <v>0</v>
          </cell>
          <cell r="S47">
            <v>0</v>
          </cell>
          <cell r="AD47">
            <v>0</v>
          </cell>
          <cell r="BA47">
            <v>22925</v>
          </cell>
        </row>
        <row r="50">
          <cell r="F50">
            <v>0</v>
          </cell>
          <cell r="K50">
            <v>0</v>
          </cell>
          <cell r="N50">
            <v>0</v>
          </cell>
          <cell r="S50">
            <v>0</v>
          </cell>
          <cell r="AD50">
            <v>0</v>
          </cell>
          <cell r="BA50">
            <v>0</v>
          </cell>
        </row>
        <row r="51">
          <cell r="F51">
            <v>1822</v>
          </cell>
          <cell r="K51">
            <v>0</v>
          </cell>
          <cell r="S51">
            <v>0</v>
          </cell>
          <cell r="BA51">
            <v>1822</v>
          </cell>
        </row>
        <row r="52">
          <cell r="F52">
            <v>2792</v>
          </cell>
          <cell r="K52">
            <v>0</v>
          </cell>
          <cell r="S52">
            <v>96</v>
          </cell>
          <cell r="BA52">
            <v>2888</v>
          </cell>
        </row>
        <row r="54">
          <cell r="F54">
            <v>9332</v>
          </cell>
          <cell r="K54">
            <v>0</v>
          </cell>
          <cell r="N54">
            <v>0</v>
          </cell>
          <cell r="S54">
            <v>2145796</v>
          </cell>
          <cell r="AD54">
            <v>0</v>
          </cell>
          <cell r="AJ54">
            <v>0</v>
          </cell>
          <cell r="BA54">
            <v>2155128</v>
          </cell>
        </row>
        <row r="55">
          <cell r="F55">
            <v>17560</v>
          </cell>
          <cell r="K55">
            <v>0</v>
          </cell>
          <cell r="N55">
            <v>0</v>
          </cell>
          <cell r="S55">
            <v>0</v>
          </cell>
          <cell r="AD55">
            <v>0</v>
          </cell>
          <cell r="BA55">
            <v>17560</v>
          </cell>
        </row>
        <row r="56">
          <cell r="F56">
            <v>2838</v>
          </cell>
          <cell r="K56">
            <v>0</v>
          </cell>
          <cell r="N56">
            <v>0</v>
          </cell>
          <cell r="S56">
            <v>0</v>
          </cell>
          <cell r="AD56">
            <v>0</v>
          </cell>
          <cell r="BA56">
            <v>2838</v>
          </cell>
        </row>
        <row r="57">
          <cell r="F57">
            <v>4087</v>
          </cell>
          <cell r="K57">
            <v>0</v>
          </cell>
          <cell r="N57">
            <v>0</v>
          </cell>
          <cell r="S57">
            <v>77000</v>
          </cell>
          <cell r="AD57">
            <v>0</v>
          </cell>
          <cell r="BA57">
            <v>81087</v>
          </cell>
        </row>
        <row r="58">
          <cell r="F58">
            <v>12949</v>
          </cell>
          <cell r="K58">
            <v>0</v>
          </cell>
          <cell r="N58">
            <v>0</v>
          </cell>
          <cell r="S58">
            <v>0</v>
          </cell>
          <cell r="AD58">
            <v>0</v>
          </cell>
          <cell r="BA58">
            <v>12949</v>
          </cell>
        </row>
        <row r="59">
          <cell r="F59">
            <v>972</v>
          </cell>
          <cell r="K59">
            <v>0</v>
          </cell>
          <cell r="N59">
            <v>0</v>
          </cell>
          <cell r="S59">
            <v>115031</v>
          </cell>
          <cell r="AD59">
            <v>0</v>
          </cell>
          <cell r="BA59">
            <v>116003</v>
          </cell>
        </row>
        <row r="60">
          <cell r="F60">
            <v>3771</v>
          </cell>
          <cell r="BA60">
            <v>3771</v>
          </cell>
        </row>
        <row r="61">
          <cell r="F61">
            <v>5466</v>
          </cell>
          <cell r="K61">
            <v>0</v>
          </cell>
          <cell r="N61">
            <v>0</v>
          </cell>
          <cell r="S61">
            <v>11581</v>
          </cell>
          <cell r="AD61">
            <v>0</v>
          </cell>
          <cell r="BA61">
            <v>17047</v>
          </cell>
        </row>
        <row r="62">
          <cell r="F62">
            <v>4955</v>
          </cell>
          <cell r="BA62">
            <v>4955</v>
          </cell>
        </row>
        <row r="63">
          <cell r="F63">
            <v>19006</v>
          </cell>
          <cell r="K63">
            <v>0</v>
          </cell>
          <cell r="N63">
            <v>0</v>
          </cell>
          <cell r="S63">
            <v>678652</v>
          </cell>
          <cell r="AD63">
            <v>0</v>
          </cell>
          <cell r="BA63">
            <v>697658</v>
          </cell>
        </row>
        <row r="64">
          <cell r="F64">
            <v>3624</v>
          </cell>
          <cell r="K64">
            <v>0</v>
          </cell>
          <cell r="N64">
            <v>0</v>
          </cell>
          <cell r="S64">
            <v>0</v>
          </cell>
          <cell r="AD64">
            <v>0</v>
          </cell>
          <cell r="BA64">
            <v>3624</v>
          </cell>
        </row>
        <row r="65">
          <cell r="F65">
            <v>4000</v>
          </cell>
          <cell r="K65">
            <v>0</v>
          </cell>
          <cell r="N65">
            <v>0</v>
          </cell>
          <cell r="S65">
            <v>0</v>
          </cell>
          <cell r="BA65">
            <v>4000</v>
          </cell>
        </row>
        <row r="66">
          <cell r="F66">
            <v>1732</v>
          </cell>
          <cell r="K66">
            <v>0</v>
          </cell>
          <cell r="N66">
            <v>0</v>
          </cell>
          <cell r="S66">
            <v>69308</v>
          </cell>
          <cell r="AD66">
            <v>0</v>
          </cell>
          <cell r="BA66">
            <v>71040</v>
          </cell>
        </row>
        <row r="67">
          <cell r="F67">
            <v>2854</v>
          </cell>
          <cell r="K67">
            <v>54641</v>
          </cell>
          <cell r="N67">
            <v>0</v>
          </cell>
          <cell r="S67">
            <v>0</v>
          </cell>
          <cell r="AD67">
            <v>0</v>
          </cell>
          <cell r="BA67">
            <v>57495</v>
          </cell>
        </row>
        <row r="69">
          <cell r="F69">
            <v>1666</v>
          </cell>
          <cell r="K69">
            <v>0</v>
          </cell>
          <cell r="N69">
            <v>0</v>
          </cell>
          <cell r="S69">
            <v>678778</v>
          </cell>
          <cell r="AD69">
            <v>0</v>
          </cell>
          <cell r="BA69">
            <v>680444</v>
          </cell>
        </row>
        <row r="70">
          <cell r="F70">
            <v>4961</v>
          </cell>
          <cell r="K70">
            <v>0</v>
          </cell>
          <cell r="N70">
            <v>0</v>
          </cell>
          <cell r="S70">
            <v>0</v>
          </cell>
          <cell r="AD70">
            <v>0</v>
          </cell>
          <cell r="BA70">
            <v>4961</v>
          </cell>
        </row>
        <row r="71">
          <cell r="F71">
            <v>5167</v>
          </cell>
          <cell r="K71">
            <v>0</v>
          </cell>
          <cell r="N71">
            <v>0</v>
          </cell>
          <cell r="S71">
            <v>0</v>
          </cell>
          <cell r="AD71">
            <v>0</v>
          </cell>
          <cell r="BA71">
            <v>5167</v>
          </cell>
        </row>
        <row r="72">
          <cell r="F72">
            <v>4086</v>
          </cell>
          <cell r="K72">
            <v>0</v>
          </cell>
          <cell r="N72">
            <v>0</v>
          </cell>
          <cell r="S72">
            <v>0</v>
          </cell>
          <cell r="AD72">
            <v>0</v>
          </cell>
          <cell r="BA72">
            <v>4086</v>
          </cell>
        </row>
        <row r="73">
          <cell r="F73">
            <v>51474</v>
          </cell>
          <cell r="BA73">
            <v>51474</v>
          </cell>
        </row>
        <row r="74">
          <cell r="F74">
            <v>36083</v>
          </cell>
          <cell r="K74">
            <v>0</v>
          </cell>
          <cell r="N74">
            <v>0</v>
          </cell>
          <cell r="S74">
            <v>0</v>
          </cell>
          <cell r="AD74">
            <v>0</v>
          </cell>
          <cell r="BA74">
            <v>36083</v>
          </cell>
        </row>
        <row r="75">
          <cell r="F75">
            <v>34888</v>
          </cell>
          <cell r="K75">
            <v>0</v>
          </cell>
          <cell r="N75">
            <v>0</v>
          </cell>
          <cell r="S75">
            <v>0</v>
          </cell>
          <cell r="AD75">
            <v>0</v>
          </cell>
          <cell r="BA75">
            <v>34888</v>
          </cell>
        </row>
        <row r="76">
          <cell r="F76">
            <v>4358</v>
          </cell>
          <cell r="K76">
            <v>0</v>
          </cell>
          <cell r="N76">
            <v>0</v>
          </cell>
          <cell r="S76">
            <v>0</v>
          </cell>
          <cell r="AD76">
            <v>0</v>
          </cell>
          <cell r="BA76">
            <v>4358</v>
          </cell>
        </row>
        <row r="77">
          <cell r="F77">
            <v>18998</v>
          </cell>
          <cell r="K77">
            <v>0</v>
          </cell>
          <cell r="N77">
            <v>16693</v>
          </cell>
          <cell r="BA77">
            <v>35691</v>
          </cell>
        </row>
        <row r="78">
          <cell r="F78">
            <v>0</v>
          </cell>
          <cell r="K78">
            <v>0</v>
          </cell>
          <cell r="N78">
            <v>0</v>
          </cell>
          <cell r="AD78">
            <v>0</v>
          </cell>
          <cell r="BA78">
            <v>0</v>
          </cell>
        </row>
        <row r="79">
          <cell r="F79">
            <v>2411</v>
          </cell>
          <cell r="K79">
            <v>0</v>
          </cell>
          <cell r="N79">
            <v>0</v>
          </cell>
          <cell r="BA79">
            <v>2411</v>
          </cell>
        </row>
        <row r="80">
          <cell r="F80">
            <v>1035</v>
          </cell>
          <cell r="K80">
            <v>0</v>
          </cell>
          <cell r="N80">
            <v>0</v>
          </cell>
          <cell r="S80">
            <v>0</v>
          </cell>
          <cell r="AD80">
            <v>0</v>
          </cell>
          <cell r="BA80">
            <v>1035</v>
          </cell>
        </row>
        <row r="81">
          <cell r="F81">
            <v>2467</v>
          </cell>
          <cell r="K81">
            <v>35616</v>
          </cell>
          <cell r="N81">
            <v>0</v>
          </cell>
          <cell r="S81">
            <v>0</v>
          </cell>
          <cell r="AD81">
            <v>0</v>
          </cell>
          <cell r="BA81">
            <v>38083</v>
          </cell>
        </row>
        <row r="82">
          <cell r="F82">
            <v>62957</v>
          </cell>
          <cell r="K82">
            <v>0</v>
          </cell>
          <cell r="N82">
            <v>0</v>
          </cell>
          <cell r="S82">
            <v>0</v>
          </cell>
          <cell r="AD82">
            <v>0</v>
          </cell>
          <cell r="BA82">
            <v>62957</v>
          </cell>
        </row>
        <row r="83">
          <cell r="F83">
            <v>2795</v>
          </cell>
          <cell r="BA83">
            <v>2795</v>
          </cell>
        </row>
        <row r="84">
          <cell r="F84">
            <v>4404</v>
          </cell>
          <cell r="K84">
            <v>0</v>
          </cell>
          <cell r="N84">
            <v>0</v>
          </cell>
          <cell r="S84">
            <v>27576</v>
          </cell>
          <cell r="AD84">
            <v>0</v>
          </cell>
          <cell r="BA84">
            <v>31980</v>
          </cell>
        </row>
        <row r="85">
          <cell r="F85">
            <v>6129</v>
          </cell>
          <cell r="K85">
            <v>0</v>
          </cell>
          <cell r="N85">
            <v>0</v>
          </cell>
          <cell r="S85">
            <v>0</v>
          </cell>
          <cell r="AD85">
            <v>0</v>
          </cell>
          <cell r="BA85">
            <v>6129</v>
          </cell>
        </row>
        <row r="86">
          <cell r="F86">
            <v>0</v>
          </cell>
          <cell r="BA86">
            <v>0</v>
          </cell>
        </row>
        <row r="87">
          <cell r="F87">
            <v>2287</v>
          </cell>
          <cell r="K87">
            <v>0</v>
          </cell>
          <cell r="N87">
            <v>0</v>
          </cell>
          <cell r="S87">
            <v>0</v>
          </cell>
          <cell r="AD87">
            <v>0</v>
          </cell>
          <cell r="BA87">
            <v>2287</v>
          </cell>
        </row>
        <row r="88">
          <cell r="F88">
            <v>17123</v>
          </cell>
          <cell r="K88">
            <v>0</v>
          </cell>
          <cell r="N88">
            <v>6979</v>
          </cell>
          <cell r="S88">
            <v>0</v>
          </cell>
          <cell r="AD88">
            <v>0</v>
          </cell>
          <cell r="BA88">
            <v>24102</v>
          </cell>
        </row>
        <row r="89">
          <cell r="F89">
            <v>1306</v>
          </cell>
          <cell r="BA89">
            <v>1306</v>
          </cell>
        </row>
        <row r="90">
          <cell r="F90">
            <v>542</v>
          </cell>
          <cell r="BA90">
            <v>542</v>
          </cell>
        </row>
        <row r="91">
          <cell r="F91">
            <v>0</v>
          </cell>
          <cell r="K91">
            <v>0</v>
          </cell>
          <cell r="N91">
            <v>8546585</v>
          </cell>
          <cell r="S91">
            <v>1847581</v>
          </cell>
          <cell r="AD91">
            <v>0</v>
          </cell>
          <cell r="AG91">
            <v>15298000</v>
          </cell>
          <cell r="AJ91">
            <v>0</v>
          </cell>
          <cell r="BA91">
            <v>25692166</v>
          </cell>
        </row>
        <row r="93">
          <cell r="K93">
            <v>0</v>
          </cell>
          <cell r="S93">
            <v>0</v>
          </cell>
          <cell r="AD93">
            <v>0</v>
          </cell>
          <cell r="AJ93">
            <v>0</v>
          </cell>
          <cell r="AQ93">
            <v>428619518</v>
          </cell>
          <cell r="BA93">
            <v>428619518</v>
          </cell>
        </row>
        <row r="94">
          <cell r="K94">
            <v>0</v>
          </cell>
          <cell r="S94">
            <v>0</v>
          </cell>
          <cell r="AD94">
            <v>0</v>
          </cell>
          <cell r="AJ94">
            <v>6562</v>
          </cell>
          <cell r="BA94">
            <v>6562</v>
          </cell>
        </row>
        <row r="95">
          <cell r="F95">
            <v>2196</v>
          </cell>
          <cell r="K95">
            <v>0</v>
          </cell>
          <cell r="N95">
            <v>0</v>
          </cell>
          <cell r="S95">
            <v>0</v>
          </cell>
          <cell r="AD95">
            <v>0</v>
          </cell>
          <cell r="BA95">
            <v>2196</v>
          </cell>
        </row>
        <row r="96">
          <cell r="F96">
            <v>0</v>
          </cell>
          <cell r="K96">
            <v>0</v>
          </cell>
          <cell r="N96">
            <v>0</v>
          </cell>
          <cell r="S96">
            <v>0</v>
          </cell>
          <cell r="AD96">
            <v>0</v>
          </cell>
          <cell r="AF96">
            <v>392797000</v>
          </cell>
          <cell r="BA96">
            <v>392797000</v>
          </cell>
        </row>
      </sheetData>
      <sheetData sheetId="8">
        <row r="7">
          <cell r="E7">
            <v>0</v>
          </cell>
          <cell r="H7">
            <v>0</v>
          </cell>
          <cell r="K7">
            <v>0</v>
          </cell>
          <cell r="N7">
            <v>0</v>
          </cell>
          <cell r="AC7">
            <v>0</v>
          </cell>
          <cell r="AO7">
            <v>0</v>
          </cell>
          <cell r="AP7">
            <v>0</v>
          </cell>
        </row>
        <row r="8">
          <cell r="E8">
            <v>0</v>
          </cell>
          <cell r="H8">
            <v>0</v>
          </cell>
          <cell r="K8">
            <v>0</v>
          </cell>
          <cell r="N8">
            <v>0</v>
          </cell>
          <cell r="AC8">
            <v>0</v>
          </cell>
          <cell r="AO8">
            <v>0</v>
          </cell>
          <cell r="AP8">
            <v>0</v>
          </cell>
        </row>
        <row r="9">
          <cell r="E9">
            <v>0</v>
          </cell>
          <cell r="H9">
            <v>0</v>
          </cell>
          <cell r="K9">
            <v>0</v>
          </cell>
          <cell r="N9">
            <v>0</v>
          </cell>
          <cell r="AC9">
            <v>0</v>
          </cell>
          <cell r="AO9">
            <v>0</v>
          </cell>
          <cell r="AP9">
            <v>0</v>
          </cell>
        </row>
        <row r="10">
          <cell r="E10">
            <v>0</v>
          </cell>
          <cell r="H10">
            <v>0</v>
          </cell>
          <cell r="K10">
            <v>0</v>
          </cell>
          <cell r="N10">
            <v>0</v>
          </cell>
          <cell r="AC10">
            <v>0</v>
          </cell>
          <cell r="AO10">
            <v>0</v>
          </cell>
          <cell r="AP10">
            <v>0</v>
          </cell>
        </row>
        <row r="11">
          <cell r="B11">
            <v>266500</v>
          </cell>
          <cell r="E11">
            <v>0</v>
          </cell>
          <cell r="H11">
            <v>0</v>
          </cell>
          <cell r="K11">
            <v>841209</v>
          </cell>
          <cell r="N11">
            <v>0</v>
          </cell>
          <cell r="Z11">
            <v>0</v>
          </cell>
          <cell r="AO11">
            <v>841209</v>
          </cell>
        </row>
        <row r="12">
          <cell r="E12">
            <v>0</v>
          </cell>
          <cell r="H12">
            <v>0</v>
          </cell>
          <cell r="K12">
            <v>0</v>
          </cell>
          <cell r="N12">
            <v>0</v>
          </cell>
          <cell r="R12">
            <v>0</v>
          </cell>
          <cell r="AC12">
            <v>0</v>
          </cell>
          <cell r="AO12">
            <v>0</v>
          </cell>
        </row>
        <row r="14">
          <cell r="B14">
            <v>877470</v>
          </cell>
          <cell r="E14">
            <v>0</v>
          </cell>
          <cell r="H14">
            <v>0</v>
          </cell>
          <cell r="K14">
            <v>0</v>
          </cell>
          <cell r="N14">
            <v>500000</v>
          </cell>
          <cell r="AC14">
            <v>0</v>
          </cell>
          <cell r="AO14">
            <v>500000</v>
          </cell>
        </row>
        <row r="15">
          <cell r="E15">
            <v>0</v>
          </cell>
          <cell r="H15">
            <v>0</v>
          </cell>
          <cell r="K15">
            <v>0</v>
          </cell>
          <cell r="N15">
            <v>0</v>
          </cell>
          <cell r="AC15">
            <v>0</v>
          </cell>
          <cell r="AO15">
            <v>0</v>
          </cell>
        </row>
        <row r="16">
          <cell r="B16">
            <v>281000</v>
          </cell>
          <cell r="E16">
            <v>0</v>
          </cell>
          <cell r="H16">
            <v>0</v>
          </cell>
          <cell r="K16">
            <v>209729</v>
          </cell>
          <cell r="N16">
            <v>0</v>
          </cell>
          <cell r="Z16">
            <v>0</v>
          </cell>
          <cell r="AO16">
            <v>209729</v>
          </cell>
        </row>
        <row r="17">
          <cell r="E17">
            <v>0</v>
          </cell>
          <cell r="H17">
            <v>0</v>
          </cell>
          <cell r="K17">
            <v>0</v>
          </cell>
          <cell r="N17">
            <v>0</v>
          </cell>
          <cell r="AC17">
            <v>0</v>
          </cell>
          <cell r="AO17">
            <v>0</v>
          </cell>
        </row>
        <row r="18">
          <cell r="B18">
            <v>0</v>
          </cell>
          <cell r="E18">
            <v>0</v>
          </cell>
          <cell r="H18">
            <v>0</v>
          </cell>
          <cell r="K18">
            <v>0</v>
          </cell>
          <cell r="N18">
            <v>0</v>
          </cell>
          <cell r="O18">
            <v>0</v>
          </cell>
          <cell r="R18">
            <v>0</v>
          </cell>
          <cell r="S18">
            <v>0</v>
          </cell>
          <cell r="Z18">
            <v>0</v>
          </cell>
          <cell r="AO18">
            <v>0</v>
          </cell>
        </row>
        <row r="19">
          <cell r="B19">
            <v>139185</v>
          </cell>
          <cell r="E19">
            <v>0</v>
          </cell>
          <cell r="H19">
            <v>0</v>
          </cell>
          <cell r="K19">
            <v>0</v>
          </cell>
          <cell r="N19">
            <v>0</v>
          </cell>
          <cell r="R19">
            <v>0</v>
          </cell>
          <cell r="U19">
            <v>1016666</v>
          </cell>
          <cell r="AC19">
            <v>0</v>
          </cell>
          <cell r="AO19">
            <v>1016666</v>
          </cell>
        </row>
        <row r="20">
          <cell r="B20">
            <v>290053</v>
          </cell>
          <cell r="E20">
            <v>0</v>
          </cell>
          <cell r="H20">
            <v>0</v>
          </cell>
          <cell r="K20">
            <v>0</v>
          </cell>
          <cell r="N20">
            <v>16260</v>
          </cell>
          <cell r="U20">
            <v>77764</v>
          </cell>
          <cell r="AC20">
            <v>0</v>
          </cell>
          <cell r="AO20">
            <v>94024</v>
          </cell>
        </row>
        <row r="22">
          <cell r="B22">
            <v>701495</v>
          </cell>
          <cell r="E22">
            <v>0</v>
          </cell>
          <cell r="H22">
            <v>0</v>
          </cell>
          <cell r="K22">
            <v>0</v>
          </cell>
          <cell r="N22">
            <v>0</v>
          </cell>
          <cell r="R22">
            <v>0</v>
          </cell>
          <cell r="AC22">
            <v>0</v>
          </cell>
          <cell r="AO22">
            <v>0</v>
          </cell>
        </row>
        <row r="23">
          <cell r="B23">
            <v>2410997</v>
          </cell>
          <cell r="E23">
            <v>0</v>
          </cell>
          <cell r="H23">
            <v>0</v>
          </cell>
          <cell r="K23">
            <v>0</v>
          </cell>
          <cell r="N23">
            <v>0</v>
          </cell>
          <cell r="AC23">
            <v>0</v>
          </cell>
          <cell r="AO23">
            <v>0</v>
          </cell>
        </row>
        <row r="24">
          <cell r="B24">
            <v>735000</v>
          </cell>
          <cell r="E24">
            <v>0</v>
          </cell>
          <cell r="H24">
            <v>0</v>
          </cell>
          <cell r="K24">
            <v>0</v>
          </cell>
          <cell r="N24">
            <v>0</v>
          </cell>
          <cell r="AC24">
            <v>0</v>
          </cell>
          <cell r="AO24">
            <v>0</v>
          </cell>
        </row>
        <row r="25">
          <cell r="B25">
            <v>81000</v>
          </cell>
          <cell r="E25">
            <v>0</v>
          </cell>
          <cell r="H25">
            <v>0</v>
          </cell>
          <cell r="K25">
            <v>0</v>
          </cell>
          <cell r="N25">
            <v>11946</v>
          </cell>
          <cell r="R25">
            <v>0</v>
          </cell>
          <cell r="AC25">
            <v>0</v>
          </cell>
          <cell r="AO25">
            <v>11946</v>
          </cell>
        </row>
        <row r="27">
          <cell r="E27">
            <v>0</v>
          </cell>
          <cell r="H27">
            <v>0</v>
          </cell>
          <cell r="K27">
            <v>0</v>
          </cell>
          <cell r="N27">
            <v>0</v>
          </cell>
          <cell r="AC27">
            <v>0</v>
          </cell>
          <cell r="AO27">
            <v>0</v>
          </cell>
        </row>
        <row r="28">
          <cell r="E28">
            <v>0</v>
          </cell>
          <cell r="H28">
            <v>0</v>
          </cell>
          <cell r="K28">
            <v>0</v>
          </cell>
          <cell r="N28">
            <v>0</v>
          </cell>
          <cell r="AC28">
            <v>0</v>
          </cell>
          <cell r="AO28">
            <v>0</v>
          </cell>
        </row>
        <row r="29">
          <cell r="B29">
            <v>3876058</v>
          </cell>
          <cell r="E29">
            <v>0</v>
          </cell>
          <cell r="H29">
            <v>0</v>
          </cell>
          <cell r="K29">
            <v>2358</v>
          </cell>
          <cell r="N29">
            <v>35210</v>
          </cell>
          <cell r="AC29">
            <v>0</v>
          </cell>
          <cell r="AO29">
            <v>37568</v>
          </cell>
        </row>
        <row r="31">
          <cell r="B31">
            <v>9584727</v>
          </cell>
          <cell r="E31">
            <v>0</v>
          </cell>
          <cell r="H31">
            <v>0</v>
          </cell>
          <cell r="K31">
            <v>2051568</v>
          </cell>
          <cell r="N31">
            <v>0</v>
          </cell>
          <cell r="Y31">
            <v>120000</v>
          </cell>
          <cell r="AO31">
            <v>2171568</v>
          </cell>
        </row>
        <row r="32">
          <cell r="E32">
            <v>0</v>
          </cell>
          <cell r="H32">
            <v>0</v>
          </cell>
          <cell r="K32">
            <v>0</v>
          </cell>
          <cell r="N32">
            <v>0</v>
          </cell>
          <cell r="AC32">
            <v>0</v>
          </cell>
          <cell r="AO32">
            <v>0</v>
          </cell>
        </row>
        <row r="33">
          <cell r="E33">
            <v>0</v>
          </cell>
          <cell r="H33">
            <v>0</v>
          </cell>
          <cell r="K33">
            <v>0</v>
          </cell>
          <cell r="N33">
            <v>0</v>
          </cell>
          <cell r="R33">
            <v>127682</v>
          </cell>
          <cell r="AC33">
            <v>0</v>
          </cell>
          <cell r="AO33">
            <v>127682</v>
          </cell>
        </row>
        <row r="34">
          <cell r="E34">
            <v>0</v>
          </cell>
          <cell r="H34">
            <v>0</v>
          </cell>
          <cell r="K34">
            <v>0</v>
          </cell>
          <cell r="N34">
            <v>0</v>
          </cell>
          <cell r="AC34">
            <v>0</v>
          </cell>
          <cell r="AO34">
            <v>0</v>
          </cell>
        </row>
        <row r="35">
          <cell r="E35">
            <v>0</v>
          </cell>
          <cell r="H35">
            <v>0</v>
          </cell>
          <cell r="K35">
            <v>0</v>
          </cell>
          <cell r="N35">
            <v>0</v>
          </cell>
          <cell r="AC35">
            <v>0</v>
          </cell>
          <cell r="AO35">
            <v>0</v>
          </cell>
        </row>
        <row r="36">
          <cell r="E36">
            <v>0</v>
          </cell>
          <cell r="H36">
            <v>0</v>
          </cell>
          <cell r="K36">
            <v>0</v>
          </cell>
          <cell r="N36">
            <v>0</v>
          </cell>
          <cell r="AC36">
            <v>0</v>
          </cell>
          <cell r="AO36">
            <v>0</v>
          </cell>
        </row>
        <row r="37">
          <cell r="E37">
            <v>0</v>
          </cell>
          <cell r="H37">
            <v>0</v>
          </cell>
          <cell r="K37">
            <v>9654</v>
          </cell>
          <cell r="N37">
            <v>0</v>
          </cell>
          <cell r="Z37">
            <v>0</v>
          </cell>
          <cell r="AO37">
            <v>9654</v>
          </cell>
        </row>
        <row r="38">
          <cell r="B38">
            <v>8570</v>
          </cell>
          <cell r="E38">
            <v>0</v>
          </cell>
          <cell r="H38">
            <v>0</v>
          </cell>
          <cell r="K38">
            <v>0</v>
          </cell>
          <cell r="N38">
            <v>0</v>
          </cell>
          <cell r="AC38">
            <v>0</v>
          </cell>
          <cell r="AO38">
            <v>0</v>
          </cell>
        </row>
        <row r="39">
          <cell r="E39">
            <v>0</v>
          </cell>
          <cell r="H39">
            <v>0</v>
          </cell>
          <cell r="K39">
            <v>0</v>
          </cell>
          <cell r="N39">
            <v>7546</v>
          </cell>
          <cell r="AC39">
            <v>0</v>
          </cell>
          <cell r="AO39">
            <v>7546</v>
          </cell>
        </row>
        <row r="40">
          <cell r="E40">
            <v>0</v>
          </cell>
          <cell r="H40">
            <v>0</v>
          </cell>
          <cell r="K40">
            <v>0</v>
          </cell>
          <cell r="N40">
            <v>0</v>
          </cell>
          <cell r="AC40">
            <v>0</v>
          </cell>
          <cell r="AO40">
            <v>0</v>
          </cell>
        </row>
        <row r="41">
          <cell r="E41">
            <v>0</v>
          </cell>
          <cell r="H41">
            <v>0</v>
          </cell>
          <cell r="K41">
            <v>0</v>
          </cell>
          <cell r="N41">
            <v>0</v>
          </cell>
          <cell r="AC41">
            <v>0</v>
          </cell>
          <cell r="AO41">
            <v>0</v>
          </cell>
        </row>
        <row r="42">
          <cell r="E42">
            <v>0</v>
          </cell>
          <cell r="H42">
            <v>0</v>
          </cell>
          <cell r="K42">
            <v>0</v>
          </cell>
          <cell r="N42">
            <v>0</v>
          </cell>
          <cell r="AC42">
            <v>0</v>
          </cell>
          <cell r="AO42">
            <v>0</v>
          </cell>
        </row>
        <row r="43">
          <cell r="E43">
            <v>0</v>
          </cell>
          <cell r="H43">
            <v>0</v>
          </cell>
          <cell r="K43">
            <v>0</v>
          </cell>
          <cell r="N43">
            <v>0</v>
          </cell>
          <cell r="R43">
            <v>95383</v>
          </cell>
          <cell r="AC43">
            <v>0</v>
          </cell>
          <cell r="AO43">
            <v>95383</v>
          </cell>
        </row>
        <row r="44">
          <cell r="E44">
            <v>0</v>
          </cell>
          <cell r="H44">
            <v>0</v>
          </cell>
          <cell r="K44">
            <v>0</v>
          </cell>
          <cell r="N44">
            <v>0</v>
          </cell>
          <cell r="AC44">
            <v>0</v>
          </cell>
          <cell r="AO44">
            <v>0</v>
          </cell>
        </row>
        <row r="45">
          <cell r="E45">
            <v>0</v>
          </cell>
          <cell r="H45">
            <v>0</v>
          </cell>
          <cell r="K45">
            <v>0</v>
          </cell>
          <cell r="N45">
            <v>0</v>
          </cell>
          <cell r="AC45">
            <v>0</v>
          </cell>
          <cell r="AO45">
            <v>0</v>
          </cell>
        </row>
        <row r="46">
          <cell r="E46">
            <v>0</v>
          </cell>
          <cell r="H46">
            <v>0</v>
          </cell>
          <cell r="K46">
            <v>0</v>
          </cell>
          <cell r="N46">
            <v>0</v>
          </cell>
          <cell r="AC46">
            <v>0</v>
          </cell>
          <cell r="AO46">
            <v>0</v>
          </cell>
        </row>
        <row r="47">
          <cell r="E47">
            <v>0</v>
          </cell>
          <cell r="H47">
            <v>0</v>
          </cell>
          <cell r="K47">
            <v>0</v>
          </cell>
          <cell r="N47">
            <v>0</v>
          </cell>
          <cell r="AC47">
            <v>0</v>
          </cell>
          <cell r="AO47">
            <v>0</v>
          </cell>
        </row>
        <row r="50">
          <cell r="E50">
            <v>0</v>
          </cell>
          <cell r="H50">
            <v>0</v>
          </cell>
          <cell r="K50">
            <v>0</v>
          </cell>
          <cell r="N50">
            <v>0</v>
          </cell>
          <cell r="AC50">
            <v>0</v>
          </cell>
          <cell r="AO50">
            <v>0</v>
          </cell>
        </row>
        <row r="51">
          <cell r="AO51">
            <v>0</v>
          </cell>
        </row>
        <row r="52">
          <cell r="E52">
            <v>0</v>
          </cell>
          <cell r="H52">
            <v>0</v>
          </cell>
          <cell r="K52">
            <v>0</v>
          </cell>
          <cell r="N52">
            <v>0</v>
          </cell>
          <cell r="R52">
            <v>0</v>
          </cell>
          <cell r="AC52">
            <v>0</v>
          </cell>
          <cell r="AO52">
            <v>0</v>
          </cell>
        </row>
        <row r="54">
          <cell r="E54">
            <v>0</v>
          </cell>
          <cell r="H54">
            <v>0</v>
          </cell>
          <cell r="K54">
            <v>0</v>
          </cell>
          <cell r="N54">
            <v>0</v>
          </cell>
          <cell r="R54">
            <v>0</v>
          </cell>
          <cell r="AC54">
            <v>0</v>
          </cell>
          <cell r="AO54">
            <v>0</v>
          </cell>
        </row>
        <row r="55">
          <cell r="E55">
            <v>0</v>
          </cell>
          <cell r="H55">
            <v>0</v>
          </cell>
          <cell r="K55">
            <v>0</v>
          </cell>
          <cell r="N55">
            <v>0</v>
          </cell>
          <cell r="R55">
            <v>0</v>
          </cell>
          <cell r="AC55">
            <v>0</v>
          </cell>
          <cell r="AO55">
            <v>0</v>
          </cell>
        </row>
        <row r="56">
          <cell r="E56">
            <v>0</v>
          </cell>
          <cell r="H56">
            <v>0</v>
          </cell>
          <cell r="K56">
            <v>0</v>
          </cell>
          <cell r="N56">
            <v>0</v>
          </cell>
          <cell r="AC56">
            <v>0</v>
          </cell>
          <cell r="AO56">
            <v>0</v>
          </cell>
        </row>
        <row r="57">
          <cell r="E57">
            <v>0</v>
          </cell>
          <cell r="H57">
            <v>0</v>
          </cell>
          <cell r="K57">
            <v>0</v>
          </cell>
          <cell r="N57">
            <v>0</v>
          </cell>
          <cell r="AC57">
            <v>0</v>
          </cell>
          <cell r="AO57">
            <v>0</v>
          </cell>
        </row>
        <row r="58">
          <cell r="E58">
            <v>0</v>
          </cell>
          <cell r="H58">
            <v>0</v>
          </cell>
          <cell r="K58">
            <v>0</v>
          </cell>
          <cell r="N58">
            <v>0</v>
          </cell>
          <cell r="AC58">
            <v>0</v>
          </cell>
          <cell r="AO58">
            <v>0</v>
          </cell>
        </row>
        <row r="59">
          <cell r="E59">
            <v>0</v>
          </cell>
          <cell r="H59">
            <v>0</v>
          </cell>
          <cell r="K59">
            <v>0</v>
          </cell>
          <cell r="N59">
            <v>0</v>
          </cell>
          <cell r="AC59">
            <v>0</v>
          </cell>
          <cell r="AO59">
            <v>0</v>
          </cell>
        </row>
        <row r="61">
          <cell r="E61">
            <v>0</v>
          </cell>
          <cell r="H61">
            <v>0</v>
          </cell>
          <cell r="K61">
            <v>0</v>
          </cell>
          <cell r="N61">
            <v>0</v>
          </cell>
          <cell r="AC61">
            <v>0</v>
          </cell>
          <cell r="AO61">
            <v>0</v>
          </cell>
        </row>
        <row r="62">
          <cell r="AO62">
            <v>0</v>
          </cell>
        </row>
        <row r="63">
          <cell r="E63">
            <v>0</v>
          </cell>
          <cell r="H63">
            <v>0</v>
          </cell>
          <cell r="K63">
            <v>0</v>
          </cell>
          <cell r="N63">
            <v>0</v>
          </cell>
          <cell r="AC63">
            <v>0</v>
          </cell>
          <cell r="AO63">
            <v>0</v>
          </cell>
        </row>
        <row r="64">
          <cell r="E64">
            <v>0</v>
          </cell>
          <cell r="H64">
            <v>0</v>
          </cell>
          <cell r="K64">
            <v>0</v>
          </cell>
          <cell r="N64">
            <v>0</v>
          </cell>
          <cell r="AC64">
            <v>0</v>
          </cell>
          <cell r="AO64">
            <v>0</v>
          </cell>
        </row>
        <row r="65">
          <cell r="E65">
            <v>0</v>
          </cell>
          <cell r="AO65">
            <v>0</v>
          </cell>
        </row>
        <row r="66">
          <cell r="E66">
            <v>0</v>
          </cell>
          <cell r="H66">
            <v>0</v>
          </cell>
          <cell r="K66">
            <v>0</v>
          </cell>
          <cell r="N66">
            <v>0</v>
          </cell>
          <cell r="AC66">
            <v>0</v>
          </cell>
          <cell r="AO66">
            <v>0</v>
          </cell>
        </row>
        <row r="67">
          <cell r="E67">
            <v>0</v>
          </cell>
          <cell r="H67">
            <v>0</v>
          </cell>
          <cell r="K67">
            <v>0</v>
          </cell>
          <cell r="N67">
            <v>0</v>
          </cell>
          <cell r="AC67">
            <v>0</v>
          </cell>
          <cell r="AO67">
            <v>0</v>
          </cell>
        </row>
        <row r="69">
          <cell r="E69">
            <v>0</v>
          </cell>
          <cell r="H69">
            <v>0</v>
          </cell>
          <cell r="K69">
            <v>0</v>
          </cell>
          <cell r="N69">
            <v>0</v>
          </cell>
          <cell r="AC69">
            <v>0</v>
          </cell>
          <cell r="AO69">
            <v>0</v>
          </cell>
        </row>
        <row r="70">
          <cell r="E70">
            <v>0</v>
          </cell>
          <cell r="H70">
            <v>0</v>
          </cell>
          <cell r="K70">
            <v>0</v>
          </cell>
          <cell r="N70">
            <v>0</v>
          </cell>
          <cell r="AC70">
            <v>0</v>
          </cell>
          <cell r="AO70">
            <v>0</v>
          </cell>
        </row>
        <row r="71">
          <cell r="E71">
            <v>0</v>
          </cell>
          <cell r="H71">
            <v>0</v>
          </cell>
          <cell r="K71">
            <v>0</v>
          </cell>
          <cell r="N71">
            <v>0</v>
          </cell>
          <cell r="R71">
            <v>0</v>
          </cell>
          <cell r="AC71">
            <v>0</v>
          </cell>
          <cell r="AO71">
            <v>0</v>
          </cell>
        </row>
        <row r="72">
          <cell r="E72">
            <v>0</v>
          </cell>
          <cell r="H72">
            <v>0</v>
          </cell>
          <cell r="K72">
            <v>0</v>
          </cell>
          <cell r="N72">
            <v>0</v>
          </cell>
          <cell r="AC72">
            <v>0</v>
          </cell>
          <cell r="AO72">
            <v>0</v>
          </cell>
        </row>
        <row r="73">
          <cell r="AC73">
            <v>0</v>
          </cell>
          <cell r="AO73">
            <v>0</v>
          </cell>
        </row>
        <row r="74">
          <cell r="E74">
            <v>0</v>
          </cell>
          <cell r="AC74">
            <v>0</v>
          </cell>
          <cell r="AO74">
            <v>0</v>
          </cell>
        </row>
        <row r="75">
          <cell r="E75">
            <v>0</v>
          </cell>
          <cell r="H75">
            <v>0</v>
          </cell>
          <cell r="K75">
            <v>0</v>
          </cell>
          <cell r="N75">
            <v>0</v>
          </cell>
          <cell r="AC75">
            <v>0</v>
          </cell>
          <cell r="AO75">
            <v>0</v>
          </cell>
        </row>
        <row r="76">
          <cell r="E76">
            <v>0</v>
          </cell>
          <cell r="H76">
            <v>0</v>
          </cell>
          <cell r="K76">
            <v>0</v>
          </cell>
          <cell r="N76">
            <v>0</v>
          </cell>
          <cell r="AC76">
            <v>0</v>
          </cell>
          <cell r="AO76">
            <v>0</v>
          </cell>
        </row>
        <row r="77">
          <cell r="AC77">
            <v>0</v>
          </cell>
          <cell r="AO77">
            <v>0</v>
          </cell>
        </row>
        <row r="78">
          <cell r="E78">
            <v>0</v>
          </cell>
          <cell r="H78">
            <v>0</v>
          </cell>
          <cell r="K78">
            <v>0</v>
          </cell>
          <cell r="N78">
            <v>0</v>
          </cell>
          <cell r="AC78">
            <v>0</v>
          </cell>
          <cell r="AO78">
            <v>0</v>
          </cell>
        </row>
        <row r="79">
          <cell r="AC79">
            <v>0</v>
          </cell>
          <cell r="AO79">
            <v>0</v>
          </cell>
        </row>
        <row r="80">
          <cell r="E80">
            <v>0</v>
          </cell>
          <cell r="H80">
            <v>0</v>
          </cell>
          <cell r="K80">
            <v>0</v>
          </cell>
          <cell r="N80">
            <v>0</v>
          </cell>
          <cell r="AC80">
            <v>0</v>
          </cell>
          <cell r="AO80">
            <v>0</v>
          </cell>
        </row>
        <row r="81">
          <cell r="E81">
            <v>0</v>
          </cell>
          <cell r="H81">
            <v>0</v>
          </cell>
          <cell r="K81">
            <v>0</v>
          </cell>
          <cell r="N81">
            <v>0</v>
          </cell>
          <cell r="AC81">
            <v>0</v>
          </cell>
          <cell r="AO81">
            <v>0</v>
          </cell>
        </row>
        <row r="82">
          <cell r="E82">
            <v>0</v>
          </cell>
          <cell r="H82">
            <v>0</v>
          </cell>
          <cell r="K82">
            <v>0</v>
          </cell>
          <cell r="N82">
            <v>0</v>
          </cell>
          <cell r="AC82">
            <v>0</v>
          </cell>
          <cell r="AO82">
            <v>0</v>
          </cell>
        </row>
        <row r="83">
          <cell r="AC83">
            <v>0</v>
          </cell>
          <cell r="AO83">
            <v>0</v>
          </cell>
        </row>
        <row r="84">
          <cell r="E84">
            <v>0</v>
          </cell>
          <cell r="H84">
            <v>0</v>
          </cell>
          <cell r="K84">
            <v>0</v>
          </cell>
          <cell r="N84">
            <v>0</v>
          </cell>
          <cell r="AC84">
            <v>0</v>
          </cell>
          <cell r="AO84">
            <v>0</v>
          </cell>
        </row>
        <row r="85">
          <cell r="E85">
            <v>0</v>
          </cell>
          <cell r="H85">
            <v>0</v>
          </cell>
          <cell r="K85">
            <v>0</v>
          </cell>
          <cell r="N85">
            <v>0</v>
          </cell>
          <cell r="AC85">
            <v>0</v>
          </cell>
          <cell r="AO85">
            <v>0</v>
          </cell>
        </row>
        <row r="86">
          <cell r="E86">
            <v>0</v>
          </cell>
          <cell r="H86">
            <v>0</v>
          </cell>
          <cell r="K86">
            <v>0</v>
          </cell>
          <cell r="N86">
            <v>0</v>
          </cell>
          <cell r="R86">
            <v>0</v>
          </cell>
          <cell r="AC86">
            <v>0</v>
          </cell>
          <cell r="AO86">
            <v>0</v>
          </cell>
        </row>
        <row r="87">
          <cell r="E87">
            <v>0</v>
          </cell>
          <cell r="H87">
            <v>0</v>
          </cell>
          <cell r="K87">
            <v>0</v>
          </cell>
          <cell r="N87">
            <v>0</v>
          </cell>
          <cell r="AC87">
            <v>0</v>
          </cell>
          <cell r="AO87">
            <v>0</v>
          </cell>
        </row>
        <row r="88">
          <cell r="E88">
            <v>0</v>
          </cell>
          <cell r="H88">
            <v>0</v>
          </cell>
          <cell r="K88">
            <v>0</v>
          </cell>
          <cell r="N88">
            <v>0</v>
          </cell>
          <cell r="AC88">
            <v>0</v>
          </cell>
          <cell r="AO88">
            <v>0</v>
          </cell>
        </row>
        <row r="90">
          <cell r="E90">
            <v>6064079</v>
          </cell>
          <cell r="H90">
            <v>0</v>
          </cell>
          <cell r="K90">
            <v>27736</v>
          </cell>
          <cell r="N90">
            <v>0</v>
          </cell>
          <cell r="Z90">
            <v>63623</v>
          </cell>
          <cell r="AO90">
            <v>6155438</v>
          </cell>
        </row>
        <row r="92">
          <cell r="E92">
            <v>0</v>
          </cell>
          <cell r="H92">
            <v>130934</v>
          </cell>
          <cell r="K92">
            <v>31454</v>
          </cell>
          <cell r="Z92">
            <v>3500</v>
          </cell>
          <cell r="AO92">
            <v>165888</v>
          </cell>
        </row>
        <row r="93">
          <cell r="E93">
            <v>0</v>
          </cell>
          <cell r="H93">
            <v>10738700</v>
          </cell>
          <cell r="K93">
            <v>0</v>
          </cell>
          <cell r="AC93">
            <v>0</v>
          </cell>
          <cell r="AO93">
            <v>10738700</v>
          </cell>
        </row>
        <row r="94">
          <cell r="E94">
            <v>0</v>
          </cell>
          <cell r="H94">
            <v>206250</v>
          </cell>
          <cell r="K94">
            <v>0</v>
          </cell>
          <cell r="N94">
            <v>0</v>
          </cell>
          <cell r="AC94">
            <v>0</v>
          </cell>
        </row>
        <row r="95">
          <cell r="AP95">
            <v>0</v>
          </cell>
        </row>
      </sheetData>
      <sheetData sheetId="9">
        <row r="7">
          <cell r="H7">
            <v>0</v>
          </cell>
          <cell r="L7">
            <v>0</v>
          </cell>
          <cell r="P7">
            <v>0</v>
          </cell>
          <cell r="AF7">
            <v>0</v>
          </cell>
        </row>
        <row r="8">
          <cell r="H8">
            <v>0</v>
          </cell>
          <cell r="L8">
            <v>0</v>
          </cell>
          <cell r="P8">
            <v>0</v>
          </cell>
          <cell r="AF8">
            <v>0</v>
          </cell>
        </row>
        <row r="9">
          <cell r="H9">
            <v>0</v>
          </cell>
          <cell r="L9">
            <v>0</v>
          </cell>
          <cell r="P9">
            <v>0</v>
          </cell>
          <cell r="AF9">
            <v>0</v>
          </cell>
        </row>
        <row r="10">
          <cell r="H10">
            <v>0</v>
          </cell>
          <cell r="L10">
            <v>0</v>
          </cell>
          <cell r="P10">
            <v>0</v>
          </cell>
          <cell r="AF10">
            <v>0</v>
          </cell>
        </row>
        <row r="11">
          <cell r="H11">
            <v>0</v>
          </cell>
          <cell r="L11">
            <v>0</v>
          </cell>
          <cell r="P11">
            <v>0</v>
          </cell>
          <cell r="AF11">
            <v>0</v>
          </cell>
        </row>
        <row r="12">
          <cell r="H12">
            <v>0</v>
          </cell>
          <cell r="L12">
            <v>0</v>
          </cell>
          <cell r="P12">
            <v>0</v>
          </cell>
          <cell r="AF12">
            <v>0</v>
          </cell>
        </row>
        <row r="14">
          <cell r="H14">
            <v>0</v>
          </cell>
          <cell r="L14">
            <v>0</v>
          </cell>
          <cell r="P14">
            <v>0</v>
          </cell>
          <cell r="AF14">
            <v>0</v>
          </cell>
        </row>
        <row r="15">
          <cell r="H15">
            <v>0</v>
          </cell>
          <cell r="L15">
            <v>0</v>
          </cell>
          <cell r="P15">
            <v>0</v>
          </cell>
          <cell r="AF15">
            <v>0</v>
          </cell>
        </row>
        <row r="16">
          <cell r="H16">
            <v>0</v>
          </cell>
          <cell r="L16">
            <v>0</v>
          </cell>
          <cell r="P16">
            <v>0</v>
          </cell>
          <cell r="AF16">
            <v>0</v>
          </cell>
        </row>
        <row r="17">
          <cell r="H17">
            <v>0</v>
          </cell>
          <cell r="L17">
            <v>0</v>
          </cell>
          <cell r="P17">
            <v>0</v>
          </cell>
          <cell r="AF17">
            <v>0</v>
          </cell>
        </row>
        <row r="18">
          <cell r="H18">
            <v>0</v>
          </cell>
          <cell r="L18">
            <v>0</v>
          </cell>
          <cell r="P18">
            <v>0</v>
          </cell>
          <cell r="AF18">
            <v>0</v>
          </cell>
        </row>
        <row r="19">
          <cell r="H19">
            <v>0</v>
          </cell>
          <cell r="L19">
            <v>0</v>
          </cell>
          <cell r="P19">
            <v>0</v>
          </cell>
          <cell r="T19">
            <v>3000</v>
          </cell>
          <cell r="AF19">
            <v>3000</v>
          </cell>
        </row>
        <row r="20">
          <cell r="H20">
            <v>0</v>
          </cell>
          <cell r="L20">
            <v>0</v>
          </cell>
          <cell r="P20">
            <v>0</v>
          </cell>
          <cell r="AF20">
            <v>0</v>
          </cell>
        </row>
        <row r="22">
          <cell r="H22">
            <v>0</v>
          </cell>
          <cell r="L22">
            <v>0</v>
          </cell>
          <cell r="P22">
            <v>0</v>
          </cell>
          <cell r="AF22">
            <v>0</v>
          </cell>
        </row>
        <row r="23">
          <cell r="H23">
            <v>0</v>
          </cell>
          <cell r="L23">
            <v>0</v>
          </cell>
          <cell r="P23">
            <v>0</v>
          </cell>
          <cell r="AF23">
            <v>0</v>
          </cell>
        </row>
        <row r="24">
          <cell r="H24">
            <v>1229624</v>
          </cell>
          <cell r="L24">
            <v>0</v>
          </cell>
          <cell r="P24">
            <v>0</v>
          </cell>
          <cell r="AF24">
            <v>1229624</v>
          </cell>
        </row>
        <row r="25">
          <cell r="H25">
            <v>0</v>
          </cell>
          <cell r="L25">
            <v>0</v>
          </cell>
          <cell r="P25">
            <v>0</v>
          </cell>
          <cell r="T25">
            <v>67561</v>
          </cell>
          <cell r="AF25">
            <v>67561</v>
          </cell>
        </row>
        <row r="27">
          <cell r="H27">
            <v>0</v>
          </cell>
          <cell r="L27">
            <v>0</v>
          </cell>
          <cell r="P27">
            <v>0</v>
          </cell>
          <cell r="AF27">
            <v>0</v>
          </cell>
        </row>
        <row r="28">
          <cell r="H28">
            <v>0</v>
          </cell>
          <cell r="L28">
            <v>0</v>
          </cell>
          <cell r="P28">
            <v>0</v>
          </cell>
          <cell r="AF28">
            <v>0</v>
          </cell>
        </row>
        <row r="29">
          <cell r="H29">
            <v>0</v>
          </cell>
          <cell r="L29">
            <v>0</v>
          </cell>
          <cell r="P29">
            <v>0</v>
          </cell>
          <cell r="X29">
            <v>0</v>
          </cell>
          <cell r="AF29">
            <v>0</v>
          </cell>
        </row>
        <row r="31">
          <cell r="H31">
            <v>0</v>
          </cell>
          <cell r="L31">
            <v>0</v>
          </cell>
          <cell r="P31">
            <v>0</v>
          </cell>
          <cell r="AF31">
            <v>0</v>
          </cell>
        </row>
        <row r="32">
          <cell r="H32">
            <v>0</v>
          </cell>
          <cell r="L32">
            <v>0</v>
          </cell>
          <cell r="P32">
            <v>0</v>
          </cell>
          <cell r="AF32">
            <v>0</v>
          </cell>
        </row>
        <row r="33">
          <cell r="H33">
            <v>0</v>
          </cell>
          <cell r="L33">
            <v>0</v>
          </cell>
          <cell r="P33">
            <v>0</v>
          </cell>
          <cell r="AF33">
            <v>0</v>
          </cell>
        </row>
        <row r="34">
          <cell r="H34">
            <v>0</v>
          </cell>
          <cell r="L34">
            <v>0</v>
          </cell>
          <cell r="P34">
            <v>0</v>
          </cell>
          <cell r="AB34">
            <v>0</v>
          </cell>
          <cell r="AF34">
            <v>0</v>
          </cell>
        </row>
        <row r="35">
          <cell r="H35">
            <v>0</v>
          </cell>
          <cell r="L35">
            <v>0</v>
          </cell>
          <cell r="P35">
            <v>0</v>
          </cell>
          <cell r="AF35">
            <v>0</v>
          </cell>
        </row>
        <row r="36">
          <cell r="H36">
            <v>0</v>
          </cell>
          <cell r="L36">
            <v>0</v>
          </cell>
          <cell r="P36">
            <v>0</v>
          </cell>
          <cell r="AF36">
            <v>0</v>
          </cell>
        </row>
        <row r="37">
          <cell r="H37">
            <v>0</v>
          </cell>
          <cell r="L37">
            <v>0</v>
          </cell>
          <cell r="P37">
            <v>20475837</v>
          </cell>
          <cell r="AF37">
            <v>20475837</v>
          </cell>
        </row>
        <row r="38">
          <cell r="H38">
            <v>0</v>
          </cell>
          <cell r="L38">
            <v>0</v>
          </cell>
          <cell r="P38">
            <v>0</v>
          </cell>
          <cell r="AF38">
            <v>0</v>
          </cell>
        </row>
        <row r="39">
          <cell r="H39">
            <v>0</v>
          </cell>
          <cell r="L39">
            <v>0</v>
          </cell>
          <cell r="P39">
            <v>0</v>
          </cell>
          <cell r="AF39">
            <v>0</v>
          </cell>
        </row>
        <row r="40">
          <cell r="H40">
            <v>0</v>
          </cell>
          <cell r="L40">
            <v>765071</v>
          </cell>
          <cell r="P40">
            <v>0</v>
          </cell>
          <cell r="AF40">
            <v>765071</v>
          </cell>
        </row>
        <row r="41">
          <cell r="H41">
            <v>0</v>
          </cell>
          <cell r="L41">
            <v>0</v>
          </cell>
          <cell r="P41">
            <v>0</v>
          </cell>
          <cell r="AF41">
            <v>0</v>
          </cell>
        </row>
        <row r="42">
          <cell r="H42">
            <v>0</v>
          </cell>
          <cell r="L42">
            <v>0</v>
          </cell>
          <cell r="P42">
            <v>0</v>
          </cell>
          <cell r="AF42">
            <v>0</v>
          </cell>
        </row>
        <row r="43">
          <cell r="H43">
            <v>0</v>
          </cell>
          <cell r="L43">
            <v>0</v>
          </cell>
          <cell r="P43">
            <v>0</v>
          </cell>
          <cell r="AF43">
            <v>0</v>
          </cell>
        </row>
        <row r="44">
          <cell r="H44">
            <v>0</v>
          </cell>
          <cell r="L44">
            <v>0</v>
          </cell>
          <cell r="P44">
            <v>0</v>
          </cell>
          <cell r="AF44">
            <v>0</v>
          </cell>
        </row>
        <row r="45">
          <cell r="H45">
            <v>0</v>
          </cell>
          <cell r="L45">
            <v>0</v>
          </cell>
          <cell r="P45">
            <v>0</v>
          </cell>
          <cell r="AF45">
            <v>0</v>
          </cell>
        </row>
        <row r="46">
          <cell r="H46">
            <v>0</v>
          </cell>
          <cell r="L46">
            <v>0</v>
          </cell>
          <cell r="P46">
            <v>0</v>
          </cell>
          <cell r="AF46">
            <v>0</v>
          </cell>
        </row>
        <row r="47">
          <cell r="H47">
            <v>0</v>
          </cell>
          <cell r="L47">
            <v>0</v>
          </cell>
          <cell r="P47">
            <v>0</v>
          </cell>
          <cell r="AF47">
            <v>0</v>
          </cell>
        </row>
        <row r="50">
          <cell r="H50">
            <v>0</v>
          </cell>
          <cell r="L50">
            <v>0</v>
          </cell>
          <cell r="P50">
            <v>0</v>
          </cell>
          <cell r="AF50">
            <v>0</v>
          </cell>
        </row>
        <row r="51">
          <cell r="P51">
            <v>0</v>
          </cell>
        </row>
        <row r="52">
          <cell r="H52">
            <v>0</v>
          </cell>
          <cell r="L52">
            <v>0</v>
          </cell>
          <cell r="P52">
            <v>0</v>
          </cell>
          <cell r="AF52">
            <v>0</v>
          </cell>
        </row>
        <row r="54">
          <cell r="H54">
            <v>0</v>
          </cell>
          <cell r="L54">
            <v>0</v>
          </cell>
          <cell r="P54">
            <v>0</v>
          </cell>
          <cell r="AF54">
            <v>0</v>
          </cell>
        </row>
        <row r="55">
          <cell r="H55">
            <v>0</v>
          </cell>
          <cell r="L55">
            <v>0</v>
          </cell>
          <cell r="P55">
            <v>0</v>
          </cell>
          <cell r="AF55">
            <v>0</v>
          </cell>
        </row>
        <row r="56">
          <cell r="H56">
            <v>0</v>
          </cell>
          <cell r="L56">
            <v>0</v>
          </cell>
          <cell r="P56">
            <v>0</v>
          </cell>
          <cell r="AF56">
            <v>0</v>
          </cell>
        </row>
        <row r="57">
          <cell r="H57">
            <v>0</v>
          </cell>
          <cell r="L57">
            <v>0</v>
          </cell>
          <cell r="P57">
            <v>0</v>
          </cell>
          <cell r="AF57">
            <v>0</v>
          </cell>
        </row>
        <row r="58">
          <cell r="H58">
            <v>0</v>
          </cell>
          <cell r="L58">
            <v>0</v>
          </cell>
          <cell r="P58">
            <v>0</v>
          </cell>
          <cell r="AF58">
            <v>0</v>
          </cell>
        </row>
        <row r="59">
          <cell r="H59">
            <v>0</v>
          </cell>
          <cell r="L59">
            <v>0</v>
          </cell>
          <cell r="P59">
            <v>0</v>
          </cell>
          <cell r="AF59">
            <v>0</v>
          </cell>
        </row>
        <row r="61">
          <cell r="H61">
            <v>0</v>
          </cell>
          <cell r="L61">
            <v>0</v>
          </cell>
          <cell r="P61">
            <v>0</v>
          </cell>
          <cell r="AF61">
            <v>0</v>
          </cell>
        </row>
        <row r="63">
          <cell r="H63">
            <v>0</v>
          </cell>
          <cell r="L63">
            <v>0</v>
          </cell>
          <cell r="P63">
            <v>0</v>
          </cell>
          <cell r="AF63">
            <v>0</v>
          </cell>
        </row>
        <row r="64">
          <cell r="H64">
            <v>0</v>
          </cell>
          <cell r="L64">
            <v>0</v>
          </cell>
          <cell r="P64">
            <v>0</v>
          </cell>
          <cell r="AF64">
            <v>0</v>
          </cell>
        </row>
        <row r="65">
          <cell r="P65">
            <v>0</v>
          </cell>
          <cell r="AF65">
            <v>0</v>
          </cell>
        </row>
        <row r="66">
          <cell r="H66">
            <v>0</v>
          </cell>
          <cell r="L66">
            <v>0</v>
          </cell>
          <cell r="P66">
            <v>0</v>
          </cell>
          <cell r="AF66">
            <v>0</v>
          </cell>
        </row>
        <row r="67">
          <cell r="H67">
            <v>0</v>
          </cell>
          <cell r="L67">
            <v>0</v>
          </cell>
          <cell r="P67">
            <v>0</v>
          </cell>
          <cell r="AF67">
            <v>0</v>
          </cell>
        </row>
        <row r="69">
          <cell r="H69">
            <v>0</v>
          </cell>
          <cell r="L69">
            <v>0</v>
          </cell>
          <cell r="P69">
            <v>0</v>
          </cell>
          <cell r="AF69">
            <v>0</v>
          </cell>
        </row>
        <row r="70">
          <cell r="H70">
            <v>0</v>
          </cell>
          <cell r="L70">
            <v>0</v>
          </cell>
          <cell r="P70">
            <v>0</v>
          </cell>
          <cell r="AF70">
            <v>0</v>
          </cell>
        </row>
        <row r="71">
          <cell r="H71">
            <v>0</v>
          </cell>
          <cell r="L71">
            <v>0</v>
          </cell>
          <cell r="P71">
            <v>0</v>
          </cell>
          <cell r="AF71">
            <v>0</v>
          </cell>
        </row>
        <row r="72">
          <cell r="H72">
            <v>0</v>
          </cell>
          <cell r="L72">
            <v>0</v>
          </cell>
          <cell r="P72">
            <v>0</v>
          </cell>
          <cell r="AF72">
            <v>0</v>
          </cell>
        </row>
        <row r="73">
          <cell r="P73">
            <v>0</v>
          </cell>
        </row>
        <row r="74">
          <cell r="H74">
            <v>0</v>
          </cell>
          <cell r="L74">
            <v>0</v>
          </cell>
          <cell r="P74">
            <v>0</v>
          </cell>
          <cell r="AF74">
            <v>0</v>
          </cell>
        </row>
        <row r="75">
          <cell r="H75">
            <v>0</v>
          </cell>
          <cell r="L75">
            <v>0</v>
          </cell>
          <cell r="P75">
            <v>0</v>
          </cell>
          <cell r="AF75">
            <v>0</v>
          </cell>
        </row>
        <row r="76">
          <cell r="H76">
            <v>0</v>
          </cell>
          <cell r="L76">
            <v>0</v>
          </cell>
          <cell r="P76">
            <v>0</v>
          </cell>
          <cell r="AF76">
            <v>0</v>
          </cell>
        </row>
        <row r="78">
          <cell r="H78">
            <v>0</v>
          </cell>
          <cell r="L78">
            <v>0</v>
          </cell>
          <cell r="P78">
            <v>0</v>
          </cell>
          <cell r="AF78">
            <v>0</v>
          </cell>
        </row>
        <row r="80">
          <cell r="H80">
            <v>0</v>
          </cell>
          <cell r="L80">
            <v>0</v>
          </cell>
          <cell r="P80">
            <v>0</v>
          </cell>
          <cell r="AF80">
            <v>0</v>
          </cell>
        </row>
        <row r="81">
          <cell r="H81">
            <v>0</v>
          </cell>
          <cell r="L81">
            <v>0</v>
          </cell>
          <cell r="P81">
            <v>0</v>
          </cell>
          <cell r="AF81">
            <v>0</v>
          </cell>
        </row>
        <row r="82">
          <cell r="H82">
            <v>0</v>
          </cell>
          <cell r="L82">
            <v>0</v>
          </cell>
          <cell r="P82">
            <v>0</v>
          </cell>
          <cell r="AF82">
            <v>0</v>
          </cell>
        </row>
        <row r="84">
          <cell r="H84">
            <v>0</v>
          </cell>
          <cell r="L84">
            <v>0</v>
          </cell>
          <cell r="P84">
            <v>0</v>
          </cell>
          <cell r="AF84">
            <v>0</v>
          </cell>
        </row>
        <row r="85">
          <cell r="H85">
            <v>0</v>
          </cell>
          <cell r="L85">
            <v>0</v>
          </cell>
          <cell r="P85">
            <v>0</v>
          </cell>
          <cell r="AF85">
            <v>0</v>
          </cell>
        </row>
        <row r="86">
          <cell r="H86">
            <v>0</v>
          </cell>
          <cell r="L86">
            <v>0</v>
          </cell>
          <cell r="P86">
            <v>0</v>
          </cell>
          <cell r="AF86">
            <v>0</v>
          </cell>
        </row>
        <row r="87">
          <cell r="H87">
            <v>0</v>
          </cell>
          <cell r="L87">
            <v>0</v>
          </cell>
          <cell r="P87">
            <v>0</v>
          </cell>
          <cell r="AF87">
            <v>0</v>
          </cell>
        </row>
        <row r="88">
          <cell r="H88">
            <v>0</v>
          </cell>
          <cell r="L88">
            <v>0</v>
          </cell>
          <cell r="P88">
            <v>0</v>
          </cell>
          <cell r="AF88">
            <v>0</v>
          </cell>
        </row>
        <row r="90">
          <cell r="D90">
            <v>0</v>
          </cell>
          <cell r="H90">
            <v>0</v>
          </cell>
          <cell r="L90">
            <v>0</v>
          </cell>
          <cell r="P90">
            <v>0</v>
          </cell>
          <cell r="AB90">
            <v>2800000</v>
          </cell>
          <cell r="AF90">
            <v>2800000</v>
          </cell>
        </row>
        <row r="92">
          <cell r="P92">
            <v>0</v>
          </cell>
          <cell r="AF92">
            <v>0</v>
          </cell>
        </row>
        <row r="93">
          <cell r="P93">
            <v>0</v>
          </cell>
          <cell r="AF93">
            <v>0</v>
          </cell>
        </row>
        <row r="94">
          <cell r="H94">
            <v>0</v>
          </cell>
          <cell r="L94">
            <v>0</v>
          </cell>
          <cell r="P94">
            <v>0</v>
          </cell>
          <cell r="AF94">
            <v>0</v>
          </cell>
        </row>
        <row r="95">
          <cell r="H95">
            <v>0</v>
          </cell>
          <cell r="L95">
            <v>0</v>
          </cell>
          <cell r="P95">
            <v>0</v>
          </cell>
          <cell r="AF95">
            <v>0</v>
          </cell>
        </row>
      </sheetData>
      <sheetData sheetId="10"/>
      <sheetData sheetId="11"/>
      <sheetData sheetId="12"/>
      <sheetData sheetId="13"/>
      <sheetData sheetId="14"/>
      <sheetData sheetId="15"/>
      <sheetData sheetId="16">
        <row r="53">
          <cell r="L5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ofContents"/>
      <sheetName val="ANX B"/>
      <sheetName val="AGENCY"/>
      <sheetName val="ANX I"/>
      <sheetName val="NC-NNC"/>
      <sheetName val="BYDEPT"/>
      <sheetName val="BYDEPT-adj"/>
      <sheetName val="A"/>
      <sheetName val="A1"/>
      <sheetName val="A2"/>
      <sheetName val="A3"/>
      <sheetName val="A3-RA10633"/>
      <sheetName val="armm"/>
      <sheetName val="B"/>
      <sheetName val="D"/>
      <sheetName val="G"/>
      <sheetName val="ByAgency"/>
      <sheetName val="NEP-ANXA-errata"/>
      <sheetName val="NEP-ANXA"/>
      <sheetName val="Savings"/>
      <sheetName val="A2-ByAgency"/>
      <sheetName val="ByAgency-Adj"/>
      <sheetName val="CONT-2014"/>
      <sheetName val="I.3"/>
      <sheetName val="Unreleased"/>
      <sheetName val="WS-CONT."/>
      <sheetName val="WS-CONT. (2)"/>
    </sheetNames>
    <sheetDataSet>
      <sheetData sheetId="0"/>
      <sheetData sheetId="1"/>
      <sheetData sheetId="2"/>
      <sheetData sheetId="3"/>
      <sheetData sheetId="4"/>
      <sheetData sheetId="5">
        <row r="2">
          <cell r="A2" t="str">
            <v>January 1-December 31, 2015</v>
          </cell>
        </row>
      </sheetData>
      <sheetData sheetId="6">
        <row r="2">
          <cell r="A2" t="str">
            <v>January 1-December 31, 2015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B8">
            <v>715155577</v>
          </cell>
        </row>
      </sheetData>
      <sheetData sheetId="22"/>
      <sheetData sheetId="23"/>
      <sheetData sheetId="24">
        <row r="13">
          <cell r="H13">
            <v>0</v>
          </cell>
        </row>
      </sheetData>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39"/>
  <sheetViews>
    <sheetView tabSelected="1" zoomScaleNormal="100" workbookViewId="0">
      <pane xSplit="1" ySplit="7" topLeftCell="B27" activePane="bottomRight" state="frozen"/>
      <selection pane="topRight" activeCell="B1" sqref="B1"/>
      <selection pane="bottomLeft" activeCell="A8" sqref="A8"/>
      <selection pane="bottomRight" activeCell="C51" sqref="C51"/>
    </sheetView>
  </sheetViews>
  <sheetFormatPr defaultColWidth="3.5703125" defaultRowHeight="12.75" x14ac:dyDescent="0.2"/>
  <cols>
    <col min="1" max="1" width="39.7109375" style="90" customWidth="1"/>
    <col min="2" max="2" width="12.7109375" style="90" customWidth="1"/>
    <col min="3" max="3" width="11.7109375" style="90" customWidth="1"/>
    <col min="4" max="4" width="12.7109375" style="90" customWidth="1"/>
    <col min="5" max="5" width="11.7109375" style="90" customWidth="1"/>
    <col min="6" max="6" width="2.7109375" style="90" customWidth="1"/>
    <col min="7" max="7" width="11.42578125" style="91" customWidth="1"/>
    <col min="8" max="8" width="12.140625" style="90" customWidth="1"/>
    <col min="9" max="9" width="2.7109375" style="90" customWidth="1"/>
    <col min="10" max="10" width="13.5703125" style="5" customWidth="1"/>
    <col min="11" max="11" width="15.140625" style="5" customWidth="1"/>
    <col min="12" max="16384" width="3.5703125" style="5"/>
  </cols>
  <sheetData>
    <row r="1" spans="1:9" x14ac:dyDescent="0.2">
      <c r="A1" s="1"/>
      <c r="B1" s="1"/>
      <c r="C1" s="1"/>
      <c r="D1" s="1"/>
      <c r="E1" s="1"/>
      <c r="F1" s="1"/>
      <c r="G1" s="2"/>
      <c r="H1" s="3"/>
      <c r="I1" s="3"/>
    </row>
    <row r="2" spans="1:9" ht="15.75" x14ac:dyDescent="0.25">
      <c r="A2" s="6" t="s">
        <v>0</v>
      </c>
      <c r="B2" s="6"/>
      <c r="C2" s="6"/>
      <c r="D2" s="7"/>
      <c r="E2" s="7"/>
      <c r="F2" s="7"/>
      <c r="G2" s="8"/>
      <c r="H2" s="9"/>
      <c r="I2" s="9"/>
    </row>
    <row r="3" spans="1:9" x14ac:dyDescent="0.2">
      <c r="A3" s="7" t="str">
        <f>[1]BYDEPT!A2</f>
        <v>JANUARY 1- DECEMBER 31, 2016</v>
      </c>
      <c r="B3" s="7"/>
      <c r="C3" s="7"/>
      <c r="D3" s="1"/>
      <c r="E3" s="1"/>
      <c r="F3" s="1"/>
      <c r="G3" s="2"/>
      <c r="H3" s="10"/>
      <c r="I3" s="10"/>
    </row>
    <row r="4" spans="1:9" x14ac:dyDescent="0.2">
      <c r="A4" s="10" t="s">
        <v>1</v>
      </c>
      <c r="B4" s="10"/>
      <c r="C4" s="10"/>
      <c r="D4" s="10"/>
      <c r="E4" s="10"/>
      <c r="F4" s="10"/>
      <c r="G4" s="8"/>
      <c r="H4" s="10"/>
      <c r="I4" s="10"/>
    </row>
    <row r="5" spans="1:9" ht="21.75" customHeight="1" x14ac:dyDescent="0.2">
      <c r="A5" s="353" t="s">
        <v>2</v>
      </c>
      <c r="B5" s="351" t="s">
        <v>3</v>
      </c>
      <c r="C5" s="351"/>
      <c r="D5" s="351"/>
      <c r="E5" s="354" t="s">
        <v>4</v>
      </c>
      <c r="F5" s="355"/>
      <c r="G5" s="351" t="s">
        <v>5</v>
      </c>
      <c r="H5" s="351" t="s">
        <v>6</v>
      </c>
      <c r="I5" s="351"/>
    </row>
    <row r="6" spans="1:9" ht="12.75" customHeight="1" x14ac:dyDescent="0.2">
      <c r="A6" s="353"/>
      <c r="B6" s="351" t="s">
        <v>7</v>
      </c>
      <c r="C6" s="351" t="s">
        <v>8</v>
      </c>
      <c r="D6" s="351" t="s">
        <v>9</v>
      </c>
      <c r="E6" s="356"/>
      <c r="F6" s="357"/>
      <c r="G6" s="351"/>
      <c r="H6" s="351"/>
      <c r="I6" s="351"/>
    </row>
    <row r="7" spans="1:9" ht="21" customHeight="1" x14ac:dyDescent="0.2">
      <c r="A7" s="353"/>
      <c r="B7" s="351"/>
      <c r="C7" s="351"/>
      <c r="D7" s="351"/>
      <c r="E7" s="358"/>
      <c r="F7" s="359"/>
      <c r="G7" s="351"/>
      <c r="H7" s="351"/>
      <c r="I7" s="351"/>
    </row>
    <row r="8" spans="1:9" ht="15.95" customHeight="1" x14ac:dyDescent="0.2">
      <c r="A8" s="11" t="s">
        <v>10</v>
      </c>
      <c r="B8" s="12">
        <f>B9+B10</f>
        <v>2071104596</v>
      </c>
      <c r="C8" s="12">
        <f>C9+C10</f>
        <v>0</v>
      </c>
      <c r="D8" s="12">
        <f>D9+D10</f>
        <v>2071104596</v>
      </c>
      <c r="E8" s="13">
        <f>E9+E10</f>
        <v>1910958982</v>
      </c>
      <c r="F8" s="13"/>
      <c r="G8" s="14">
        <f>E8/D8</f>
        <v>0.92267623068902693</v>
      </c>
      <c r="H8" s="15">
        <f>H9+H10</f>
        <v>160145614</v>
      </c>
      <c r="I8" s="16"/>
    </row>
    <row r="9" spans="1:9" ht="15.95" customHeight="1" x14ac:dyDescent="0.2">
      <c r="A9" s="18" t="s">
        <v>11</v>
      </c>
      <c r="B9" s="18">
        <f>[1]BYDEPT!F8</f>
        <v>1662817041</v>
      </c>
      <c r="C9" s="18">
        <f>[1]BYDEPT!AE8</f>
        <v>-42974932</v>
      </c>
      <c r="D9" s="19">
        <f>SUM(B9:C9)</f>
        <v>1619842109</v>
      </c>
      <c r="E9" s="20">
        <f>[1]BYDEPT!BD8</f>
        <v>1567644573</v>
      </c>
      <c r="F9" s="21"/>
      <c r="G9" s="22">
        <f>E9/D9</f>
        <v>0.96777615811443263</v>
      </c>
      <c r="H9" s="23">
        <f>D9-E9</f>
        <v>52197536</v>
      </c>
      <c r="I9" s="24"/>
    </row>
    <row r="10" spans="1:9" ht="15.95" customHeight="1" x14ac:dyDescent="0.2">
      <c r="A10" s="26" t="s">
        <v>12</v>
      </c>
      <c r="B10" s="26">
        <f>[1]BYDEPT!F92</f>
        <v>408287555</v>
      </c>
      <c r="C10" s="26">
        <f>[1]BYDEPT!AE92</f>
        <v>42974932</v>
      </c>
      <c r="D10" s="19">
        <f>SUM(B10:C10)</f>
        <v>451262487</v>
      </c>
      <c r="E10" s="23">
        <f>[1]BYDEPT!BD92</f>
        <v>343314409</v>
      </c>
      <c r="F10" s="21"/>
      <c r="G10" s="22">
        <f>E10/D10</f>
        <v>0.76078650206969234</v>
      </c>
      <c r="H10" s="23">
        <f>D10-E10</f>
        <v>107948078</v>
      </c>
      <c r="I10" s="24"/>
    </row>
    <row r="11" spans="1:9" ht="15.95" customHeight="1" x14ac:dyDescent="0.2">
      <c r="A11" s="27"/>
      <c r="B11" s="27"/>
      <c r="C11" s="27"/>
      <c r="D11" s="28"/>
      <c r="E11" s="29"/>
      <c r="F11" s="17"/>
      <c r="G11" s="30"/>
      <c r="H11" s="29"/>
      <c r="I11" s="16"/>
    </row>
    <row r="12" spans="1:9" ht="15.95" customHeight="1" x14ac:dyDescent="0.2">
      <c r="A12" s="31" t="s">
        <v>13</v>
      </c>
      <c r="B12" s="32">
        <f>SUM(B13:B17)+SUM(B20:B23)</f>
        <v>930695404</v>
      </c>
      <c r="C12" s="32">
        <f>SUM(C13:C17)+SUM(C20:C23)</f>
        <v>0</v>
      </c>
      <c r="D12" s="32">
        <f>SUM(D13:D17)+SUM(D20:D23)</f>
        <v>930695404</v>
      </c>
      <c r="E12" s="33">
        <f>SUM(E13:E17)+SUM(E20:E23)</f>
        <v>907519462</v>
      </c>
      <c r="F12" s="34"/>
      <c r="G12" s="35">
        <f t="shared" ref="G12:G23" si="0">E12/D12</f>
        <v>0.97509825244608173</v>
      </c>
      <c r="H12" s="33">
        <f>SUM(H13:H17)+SUM(H20:H23)</f>
        <v>23175942</v>
      </c>
      <c r="I12" s="36"/>
    </row>
    <row r="13" spans="1:9" ht="15.95" customHeight="1" x14ac:dyDescent="0.25">
      <c r="A13" s="37" t="s">
        <v>14</v>
      </c>
      <c r="B13" s="37">
        <f>[1]BYDEPT!F112</f>
        <v>31240142</v>
      </c>
      <c r="C13" s="37"/>
      <c r="D13" s="38">
        <f>SUM(B13:C13)</f>
        <v>31240142</v>
      </c>
      <c r="E13" s="39">
        <f>[1]BYDEPT!BD112</f>
        <v>36272143</v>
      </c>
      <c r="F13" s="40"/>
      <c r="G13" s="41">
        <f t="shared" si="0"/>
        <v>1.161074844025997</v>
      </c>
      <c r="H13" s="23">
        <f>D13-E13</f>
        <v>-5032001</v>
      </c>
      <c r="I13" s="42" t="s">
        <v>15</v>
      </c>
    </row>
    <row r="14" spans="1:9" ht="15.95" customHeight="1" x14ac:dyDescent="0.25">
      <c r="A14" s="18" t="s">
        <v>16</v>
      </c>
      <c r="B14" s="18">
        <f>[1]BYDEPT!F113</f>
        <v>428619518</v>
      </c>
      <c r="C14" s="18"/>
      <c r="D14" s="38">
        <f>SUM(B14:C14)</f>
        <v>428619518</v>
      </c>
      <c r="E14" s="39">
        <f>[1]BYDEPT!BD113</f>
        <v>428619518</v>
      </c>
      <c r="F14" s="40"/>
      <c r="G14" s="43">
        <f t="shared" si="0"/>
        <v>1</v>
      </c>
      <c r="H14" s="23">
        <f>D14-E14</f>
        <v>0</v>
      </c>
      <c r="I14" s="24"/>
    </row>
    <row r="15" spans="1:9" ht="15.95" customHeight="1" x14ac:dyDescent="0.25">
      <c r="A15" s="37" t="s">
        <v>17</v>
      </c>
      <c r="B15" s="37">
        <f>[1]BYDEPT!F114</f>
        <v>331</v>
      </c>
      <c r="C15" s="37"/>
      <c r="D15" s="38">
        <f>SUM(B15:C15)</f>
        <v>331</v>
      </c>
      <c r="E15" s="39">
        <f>[1]BYDEPT!BD114</f>
        <v>331</v>
      </c>
      <c r="F15" s="40"/>
      <c r="G15" s="43">
        <f t="shared" si="0"/>
        <v>1</v>
      </c>
      <c r="H15" s="23">
        <f>D15-E15</f>
        <v>0</v>
      </c>
      <c r="I15" s="24"/>
    </row>
    <row r="16" spans="1:9" ht="15.95" customHeight="1" x14ac:dyDescent="0.25">
      <c r="A16" s="37" t="s">
        <v>18</v>
      </c>
      <c r="B16" s="37">
        <f>[1]BYDEPT!F115</f>
        <v>64410</v>
      </c>
      <c r="C16" s="37"/>
      <c r="D16" s="38">
        <f>SUM(B16:C16)</f>
        <v>64410</v>
      </c>
      <c r="E16" s="39">
        <f>[1]BYDEPT!BD115</f>
        <v>64410</v>
      </c>
      <c r="F16" s="40"/>
      <c r="G16" s="43">
        <f t="shared" si="0"/>
        <v>1</v>
      </c>
      <c r="H16" s="23">
        <f>D16-E16</f>
        <v>0</v>
      </c>
      <c r="I16" s="24"/>
    </row>
    <row r="17" spans="1:9" ht="15.95" customHeight="1" x14ac:dyDescent="0.25">
      <c r="A17" s="37" t="s">
        <v>19</v>
      </c>
      <c r="B17" s="45">
        <f>SUM(B18:B19)</f>
        <v>25999003</v>
      </c>
      <c r="C17" s="45">
        <f>SUM(C18:C19)</f>
        <v>0</v>
      </c>
      <c r="D17" s="46">
        <f>SUM(D18:D19)</f>
        <v>25999003</v>
      </c>
      <c r="E17" s="47">
        <f>SUM(E18:E19)</f>
        <v>18652050</v>
      </c>
      <c r="F17" s="48"/>
      <c r="G17" s="49">
        <f t="shared" si="0"/>
        <v>0.71741404853101487</v>
      </c>
      <c r="H17" s="45">
        <f>SUM(H18:H19)</f>
        <v>7346953</v>
      </c>
      <c r="I17" s="50"/>
    </row>
    <row r="18" spans="1:9" ht="15.95" customHeight="1" x14ac:dyDescent="0.25">
      <c r="A18" s="37" t="s">
        <v>20</v>
      </c>
      <c r="B18" s="37">
        <f>[1]BYDEPT!F117</f>
        <v>13090992</v>
      </c>
      <c r="C18" s="37"/>
      <c r="D18" s="38">
        <f t="shared" ref="D18:D23" si="1">SUM(B18:C18)</f>
        <v>13090992</v>
      </c>
      <c r="E18" s="39">
        <f>[1]BYDEPT!BD117</f>
        <v>7301332</v>
      </c>
      <c r="F18" s="40"/>
      <c r="G18" s="43">
        <f t="shared" si="0"/>
        <v>0.55773710655388076</v>
      </c>
      <c r="H18" s="23">
        <f t="shared" ref="H18:H23" si="2">D18-E18</f>
        <v>5789660</v>
      </c>
      <c r="I18" s="24"/>
    </row>
    <row r="19" spans="1:9" ht="15.95" customHeight="1" x14ac:dyDescent="0.25">
      <c r="A19" s="37" t="s">
        <v>21</v>
      </c>
      <c r="B19" s="37">
        <f>[1]BYDEPT!F118</f>
        <v>12908011</v>
      </c>
      <c r="C19" s="37"/>
      <c r="D19" s="38">
        <f t="shared" si="1"/>
        <v>12908011</v>
      </c>
      <c r="E19" s="39">
        <f>[1]BYDEPT!BD118</f>
        <v>11350718</v>
      </c>
      <c r="F19" s="40"/>
      <c r="G19" s="43">
        <f t="shared" si="0"/>
        <v>0.87935453417261578</v>
      </c>
      <c r="H19" s="23">
        <f t="shared" si="2"/>
        <v>1557293</v>
      </c>
      <c r="I19" s="24"/>
    </row>
    <row r="20" spans="1:9" ht="15.95" hidden="1" customHeight="1" x14ac:dyDescent="0.25">
      <c r="A20" s="37" t="s">
        <v>22</v>
      </c>
      <c r="B20" s="37"/>
      <c r="C20" s="37"/>
      <c r="D20" s="38">
        <f t="shared" si="1"/>
        <v>0</v>
      </c>
      <c r="E20" s="39">
        <f>[1]BYDEPT!BD119</f>
        <v>0</v>
      </c>
      <c r="F20" s="40"/>
      <c r="G20" s="43"/>
      <c r="H20" s="23">
        <f t="shared" si="2"/>
        <v>0</v>
      </c>
      <c r="I20" s="24"/>
    </row>
    <row r="21" spans="1:9" ht="15.95" customHeight="1" x14ac:dyDescent="0.25">
      <c r="A21" s="37" t="s">
        <v>23</v>
      </c>
      <c r="B21" s="37">
        <f>[1]BYDEPT!F120</f>
        <v>26500000</v>
      </c>
      <c r="C21" s="37"/>
      <c r="D21" s="38">
        <f t="shared" si="1"/>
        <v>26500000</v>
      </c>
      <c r="E21" s="39">
        <f>[1]BYDEPT!BD120</f>
        <v>15298000</v>
      </c>
      <c r="F21" s="40" t="s">
        <v>24</v>
      </c>
      <c r="G21" s="43">
        <f t="shared" si="0"/>
        <v>0.57728301886792455</v>
      </c>
      <c r="H21" s="23">
        <f t="shared" si="2"/>
        <v>11202000</v>
      </c>
      <c r="I21" s="24"/>
    </row>
    <row r="22" spans="1:9" ht="15.95" customHeight="1" x14ac:dyDescent="0.25">
      <c r="A22" s="37" t="s">
        <v>25</v>
      </c>
      <c r="B22" s="37">
        <f>[1]BYDEPT!F121</f>
        <v>392797000</v>
      </c>
      <c r="C22" s="37"/>
      <c r="D22" s="38">
        <f t="shared" si="1"/>
        <v>392797000</v>
      </c>
      <c r="E22" s="39">
        <f>[1]BYDEPT!BD121</f>
        <v>392797000</v>
      </c>
      <c r="F22" s="40"/>
      <c r="G22" s="43">
        <f>E22/D22</f>
        <v>1</v>
      </c>
      <c r="H22" s="23">
        <f t="shared" si="2"/>
        <v>0</v>
      </c>
      <c r="I22" s="24"/>
    </row>
    <row r="23" spans="1:9" ht="15.95" customHeight="1" x14ac:dyDescent="0.25">
      <c r="A23" s="18" t="s">
        <v>26</v>
      </c>
      <c r="B23" s="18">
        <f>'[1]GAARD-I.1'!F299</f>
        <v>25475000</v>
      </c>
      <c r="C23" s="18"/>
      <c r="D23" s="38">
        <f t="shared" si="1"/>
        <v>25475000</v>
      </c>
      <c r="E23" s="39">
        <f>[1]BYDEPT!BD122</f>
        <v>15816010</v>
      </c>
      <c r="F23" s="40"/>
      <c r="G23" s="43">
        <f t="shared" si="0"/>
        <v>0.62084435721295383</v>
      </c>
      <c r="H23" s="23">
        <f t="shared" si="2"/>
        <v>9658990</v>
      </c>
      <c r="I23" s="24"/>
    </row>
    <row r="24" spans="1:9" ht="15.95" customHeight="1" x14ac:dyDescent="0.25">
      <c r="A24" s="37"/>
      <c r="B24" s="37"/>
      <c r="C24" s="37"/>
      <c r="D24" s="38"/>
      <c r="E24" s="39"/>
      <c r="F24" s="40"/>
      <c r="G24" s="43"/>
      <c r="H24" s="37"/>
      <c r="I24" s="50"/>
    </row>
    <row r="25" spans="1:9" s="55" customFormat="1" ht="15.95" customHeight="1" x14ac:dyDescent="0.25">
      <c r="A25" s="51" t="s">
        <v>27</v>
      </c>
      <c r="B25" s="52">
        <f>B12+B8</f>
        <v>3001800000</v>
      </c>
      <c r="C25" s="52">
        <f>C12+C8</f>
        <v>0</v>
      </c>
      <c r="D25" s="52">
        <f>D12+D8</f>
        <v>3001800000</v>
      </c>
      <c r="E25" s="51">
        <f>E12+E8</f>
        <v>2818478444</v>
      </c>
      <c r="F25" s="53"/>
      <c r="G25" s="54">
        <f>E25/D25</f>
        <v>0.93892945699247121</v>
      </c>
      <c r="H25" s="51">
        <f>H12+H8</f>
        <v>183321556</v>
      </c>
      <c r="I25" s="36"/>
    </row>
    <row r="26" spans="1:9" ht="15.95" customHeight="1" x14ac:dyDescent="0.25">
      <c r="A26" s="39"/>
      <c r="B26" s="39"/>
      <c r="C26" s="39"/>
      <c r="D26" s="38"/>
      <c r="E26" s="39"/>
      <c r="F26" s="40"/>
      <c r="G26" s="43"/>
      <c r="H26" s="37"/>
      <c r="I26" s="50"/>
    </row>
    <row r="27" spans="1:9" ht="15.95" customHeight="1" x14ac:dyDescent="0.25">
      <c r="A27" s="51" t="s">
        <v>28</v>
      </c>
      <c r="B27" s="52">
        <f>B28+B32+B34</f>
        <v>0</v>
      </c>
      <c r="C27" s="52">
        <f>C28+C32+C34</f>
        <v>0</v>
      </c>
      <c r="D27" s="52">
        <f>D28+D32+D34</f>
        <v>0</v>
      </c>
      <c r="E27" s="51">
        <f>E28+E32+E34</f>
        <v>69773403</v>
      </c>
      <c r="F27" s="53" t="s">
        <v>29</v>
      </c>
      <c r="G27" s="54">
        <f>G28+G32+G34</f>
        <v>0</v>
      </c>
      <c r="H27" s="51">
        <f>H28+H32+H34</f>
        <v>-69773403</v>
      </c>
      <c r="I27" s="36"/>
    </row>
    <row r="28" spans="1:9" ht="15.95" customHeight="1" x14ac:dyDescent="0.25">
      <c r="A28" s="56" t="s">
        <v>30</v>
      </c>
      <c r="B28" s="32">
        <f>SUM(B29:B30)</f>
        <v>0</v>
      </c>
      <c r="C28" s="32">
        <f>SUM(C29:C30)</f>
        <v>0</v>
      </c>
      <c r="D28" s="32">
        <f>SUM(D29:D30)</f>
        <v>0</v>
      </c>
      <c r="E28" s="33">
        <f>SUM(E29:E30)</f>
        <v>41641306</v>
      </c>
      <c r="F28" s="57"/>
      <c r="G28" s="35"/>
      <c r="H28" s="33">
        <f>SUM(H29:H30)</f>
        <v>-41641306</v>
      </c>
      <c r="I28" s="36"/>
    </row>
    <row r="29" spans="1:9" ht="15.95" customHeight="1" x14ac:dyDescent="0.25">
      <c r="A29" s="18" t="s">
        <v>31</v>
      </c>
      <c r="B29" s="58"/>
      <c r="C29" s="58"/>
      <c r="D29" s="59">
        <f>SUM(B29:C29)</f>
        <v>0</v>
      </c>
      <c r="E29" s="26">
        <f>[1]BYDEPT!BD129</f>
        <v>19252055</v>
      </c>
      <c r="F29" s="60"/>
      <c r="G29" s="43"/>
      <c r="H29" s="23">
        <f>D29-E29</f>
        <v>-19252055</v>
      </c>
      <c r="I29" s="24"/>
    </row>
    <row r="30" spans="1:9" ht="15.95" customHeight="1" x14ac:dyDescent="0.25">
      <c r="A30" s="26" t="s">
        <v>32</v>
      </c>
      <c r="B30" s="61"/>
      <c r="C30" s="61"/>
      <c r="D30" s="59">
        <f>SUM(B30:C30)</f>
        <v>0</v>
      </c>
      <c r="E30" s="26">
        <f>[1]BYDEPT!BD213</f>
        <v>22389251</v>
      </c>
      <c r="F30" s="60"/>
      <c r="G30" s="43"/>
      <c r="H30" s="23">
        <f>D30-E30</f>
        <v>-22389251</v>
      </c>
      <c r="I30" s="24"/>
    </row>
    <row r="31" spans="1:9" ht="15.95" customHeight="1" x14ac:dyDescent="0.25">
      <c r="A31" s="26"/>
      <c r="B31" s="26"/>
      <c r="C31" s="26"/>
      <c r="D31" s="62"/>
      <c r="E31" s="26"/>
      <c r="F31" s="60"/>
      <c r="G31" s="43"/>
      <c r="H31" s="37"/>
      <c r="I31" s="50"/>
    </row>
    <row r="32" spans="1:9" s="55" customFormat="1" ht="15.95" customHeight="1" x14ac:dyDescent="0.25">
      <c r="A32" s="56" t="s">
        <v>33</v>
      </c>
      <c r="B32" s="56"/>
      <c r="C32" s="56"/>
      <c r="D32" s="63">
        <f>SUM(B32:C32)</f>
        <v>0</v>
      </c>
      <c r="E32" s="31">
        <f>[1]BYDEPT!BD247</f>
        <v>25341093</v>
      </c>
      <c r="F32" s="64"/>
      <c r="G32" s="65"/>
      <c r="H32" s="29">
        <f>D32-E32</f>
        <v>-25341093</v>
      </c>
      <c r="I32" s="16"/>
    </row>
    <row r="33" spans="1:9" ht="15.95" customHeight="1" x14ac:dyDescent="0.25">
      <c r="A33" s="37"/>
      <c r="B33" s="37"/>
      <c r="C33" s="37"/>
      <c r="D33" s="59"/>
      <c r="E33" s="37"/>
      <c r="F33" s="64"/>
      <c r="G33" s="66"/>
      <c r="H33" s="37"/>
      <c r="I33" s="50"/>
    </row>
    <row r="34" spans="1:9" ht="15.95" customHeight="1" x14ac:dyDescent="0.2">
      <c r="A34" s="56" t="s">
        <v>34</v>
      </c>
      <c r="B34" s="67">
        <f>SUM(B35:B46)</f>
        <v>0</v>
      </c>
      <c r="C34" s="67">
        <f>SUM(C35:C46)</f>
        <v>0</v>
      </c>
      <c r="D34" s="67">
        <f>SUM(D35:D46)</f>
        <v>0</v>
      </c>
      <c r="E34" s="68">
        <f>SUM(E35:E46)</f>
        <v>2791004</v>
      </c>
      <c r="F34" s="69"/>
      <c r="G34" s="70"/>
      <c r="H34" s="33">
        <f>SUM(H35:H46)</f>
        <v>-2791004</v>
      </c>
      <c r="I34" s="36"/>
    </row>
    <row r="35" spans="1:9" ht="15.95" hidden="1" customHeight="1" x14ac:dyDescent="0.2">
      <c r="A35" s="18" t="s">
        <v>35</v>
      </c>
      <c r="B35" s="18"/>
      <c r="C35" s="18"/>
      <c r="D35" s="62"/>
      <c r="E35" s="26">
        <f>[1]BYDEPT!BD250</f>
        <v>0</v>
      </c>
      <c r="F35" s="71"/>
      <c r="G35" s="72"/>
      <c r="H35" s="23">
        <f t="shared" ref="H35:H45" si="3">D35-E35</f>
        <v>0</v>
      </c>
      <c r="I35" s="24"/>
    </row>
    <row r="36" spans="1:9" ht="15.95" customHeight="1" x14ac:dyDescent="0.2">
      <c r="A36" s="18" t="s">
        <v>36</v>
      </c>
      <c r="B36" s="18"/>
      <c r="C36" s="18"/>
      <c r="D36" s="62">
        <f t="shared" ref="D36:D45" si="4">SUM(B36:C36)</f>
        <v>0</v>
      </c>
      <c r="E36" s="26">
        <f>[1]BYDEPT!BD251</f>
        <v>1076846</v>
      </c>
      <c r="F36" s="71"/>
      <c r="G36" s="43"/>
      <c r="H36" s="23">
        <f t="shared" si="3"/>
        <v>-1076846</v>
      </c>
      <c r="I36" s="24"/>
    </row>
    <row r="37" spans="1:9" ht="15.95" hidden="1" customHeight="1" x14ac:dyDescent="0.2">
      <c r="A37" s="18" t="s">
        <v>37</v>
      </c>
      <c r="B37" s="18"/>
      <c r="C37" s="18"/>
      <c r="D37" s="62">
        <f t="shared" si="4"/>
        <v>0</v>
      </c>
      <c r="E37" s="26">
        <f>[1]BYDEPT!BD252</f>
        <v>0</v>
      </c>
      <c r="F37" s="71"/>
      <c r="G37" s="43"/>
      <c r="H37" s="23">
        <f t="shared" si="3"/>
        <v>0</v>
      </c>
      <c r="I37" s="24"/>
    </row>
    <row r="38" spans="1:9" ht="15.95" customHeight="1" x14ac:dyDescent="0.2">
      <c r="A38" s="37" t="s">
        <v>38</v>
      </c>
      <c r="B38" s="37"/>
      <c r="C38" s="37"/>
      <c r="D38" s="62">
        <f t="shared" si="4"/>
        <v>0</v>
      </c>
      <c r="E38" s="26">
        <f>[1]BYDEPT!BD253</f>
        <v>899243</v>
      </c>
      <c r="F38" s="71"/>
      <c r="G38" s="43"/>
      <c r="H38" s="23">
        <f t="shared" si="3"/>
        <v>-899243</v>
      </c>
      <c r="I38" s="24"/>
    </row>
    <row r="39" spans="1:9" ht="15.95" customHeight="1" x14ac:dyDescent="0.2">
      <c r="A39" s="18" t="s">
        <v>39</v>
      </c>
      <c r="B39" s="18"/>
      <c r="C39" s="18"/>
      <c r="D39" s="62">
        <f t="shared" si="4"/>
        <v>0</v>
      </c>
      <c r="E39" s="26">
        <f>[1]BYDEPT!BD254</f>
        <v>814867</v>
      </c>
      <c r="F39" s="71"/>
      <c r="G39" s="43"/>
      <c r="H39" s="23">
        <f t="shared" si="3"/>
        <v>-814867</v>
      </c>
      <c r="I39" s="24"/>
    </row>
    <row r="40" spans="1:9" ht="15.95" hidden="1" customHeight="1" x14ac:dyDescent="0.2">
      <c r="A40" s="73" t="s">
        <v>40</v>
      </c>
      <c r="B40" s="50"/>
      <c r="C40" s="50"/>
      <c r="D40" s="62">
        <f t="shared" si="4"/>
        <v>0</v>
      </c>
      <c r="E40" s="26">
        <f>[1]BYDEPT!BD255</f>
        <v>0</v>
      </c>
      <c r="F40" s="71"/>
      <c r="G40" s="43"/>
      <c r="H40" s="23">
        <f t="shared" si="3"/>
        <v>0</v>
      </c>
      <c r="I40" s="24"/>
    </row>
    <row r="41" spans="1:9" ht="15.95" customHeight="1" x14ac:dyDescent="0.2">
      <c r="A41" s="37" t="s">
        <v>41</v>
      </c>
      <c r="B41" s="18"/>
      <c r="C41" s="18"/>
      <c r="D41" s="62">
        <f t="shared" si="4"/>
        <v>0</v>
      </c>
      <c r="E41" s="26">
        <f>[1]BYDEPT!BD256</f>
        <v>48</v>
      </c>
      <c r="F41" s="71"/>
      <c r="G41" s="43"/>
      <c r="H41" s="23">
        <f t="shared" si="3"/>
        <v>-48</v>
      </c>
      <c r="I41" s="24"/>
    </row>
    <row r="42" spans="1:9" ht="15.95" hidden="1" customHeight="1" x14ac:dyDescent="0.2">
      <c r="A42" s="18" t="s">
        <v>42</v>
      </c>
      <c r="B42" s="18"/>
      <c r="C42" s="18"/>
      <c r="D42" s="62">
        <f t="shared" si="4"/>
        <v>0</v>
      </c>
      <c r="E42" s="26">
        <f>[1]BYDEPT!BD257</f>
        <v>0</v>
      </c>
      <c r="F42" s="71"/>
      <c r="G42" s="43"/>
      <c r="H42" s="23">
        <f t="shared" si="3"/>
        <v>0</v>
      </c>
      <c r="I42" s="24"/>
    </row>
    <row r="43" spans="1:9" ht="15.95" hidden="1" customHeight="1" x14ac:dyDescent="0.2">
      <c r="A43" s="18" t="s">
        <v>43</v>
      </c>
      <c r="B43" s="18"/>
      <c r="C43" s="18"/>
      <c r="D43" s="62">
        <f t="shared" si="4"/>
        <v>0</v>
      </c>
      <c r="E43" s="26">
        <f>[1]BYDEPT!BD258</f>
        <v>0</v>
      </c>
      <c r="F43" s="71"/>
      <c r="G43" s="43"/>
      <c r="H43" s="23">
        <f t="shared" si="3"/>
        <v>0</v>
      </c>
      <c r="I43" s="24"/>
    </row>
    <row r="44" spans="1:9" ht="15.95" hidden="1" customHeight="1" x14ac:dyDescent="0.2">
      <c r="A44" s="18" t="s">
        <v>44</v>
      </c>
      <c r="B44" s="18"/>
      <c r="C44" s="18"/>
      <c r="D44" s="62">
        <f t="shared" si="4"/>
        <v>0</v>
      </c>
      <c r="E44" s="26">
        <f>[1]BYDEPT!BD259</f>
        <v>0</v>
      </c>
      <c r="F44" s="71"/>
      <c r="G44" s="43"/>
      <c r="H44" s="23">
        <f t="shared" si="3"/>
        <v>0</v>
      </c>
      <c r="I44" s="24"/>
    </row>
    <row r="45" spans="1:9" ht="15.95" hidden="1" customHeight="1" x14ac:dyDescent="0.2">
      <c r="A45" s="18"/>
      <c r="B45" s="18"/>
      <c r="C45" s="18"/>
      <c r="D45" s="62">
        <f t="shared" si="4"/>
        <v>0</v>
      </c>
      <c r="E45" s="26"/>
      <c r="F45" s="71"/>
      <c r="G45" s="43"/>
      <c r="H45" s="23">
        <f t="shared" si="3"/>
        <v>0</v>
      </c>
      <c r="I45" s="24"/>
    </row>
    <row r="46" spans="1:9" ht="15.95" hidden="1" customHeight="1" x14ac:dyDescent="0.2">
      <c r="A46" s="18"/>
      <c r="B46" s="18"/>
      <c r="C46" s="18"/>
      <c r="D46" s="74"/>
      <c r="E46" s="75"/>
      <c r="F46" s="44"/>
      <c r="G46" s="66"/>
      <c r="H46" s="23"/>
      <c r="I46" s="24"/>
    </row>
    <row r="47" spans="1:9" ht="21" customHeight="1" thickBot="1" x14ac:dyDescent="0.25">
      <c r="A47" s="393" t="s">
        <v>45</v>
      </c>
      <c r="B47" s="394">
        <f>B27+B25</f>
        <v>3001800000</v>
      </c>
      <c r="C47" s="394">
        <f>C27+C25</f>
        <v>0</v>
      </c>
      <c r="D47" s="394">
        <f>D27+D25</f>
        <v>3001800000</v>
      </c>
      <c r="E47" s="393">
        <f>E27+E25</f>
        <v>2888251847</v>
      </c>
      <c r="F47" s="395"/>
      <c r="G47" s="396">
        <f>E47/D47</f>
        <v>0.96217331167965892</v>
      </c>
      <c r="H47" s="393">
        <f>H27+H25</f>
        <v>113548153</v>
      </c>
      <c r="I47" s="397"/>
    </row>
    <row r="48" spans="1:9" s="80" customFormat="1" ht="15" customHeight="1" thickTop="1" x14ac:dyDescent="0.2">
      <c r="A48" s="76" t="s">
        <v>46</v>
      </c>
      <c r="B48" s="77"/>
      <c r="C48" s="77"/>
      <c r="D48" s="77"/>
      <c r="E48" s="78"/>
      <c r="F48" s="77"/>
      <c r="G48" s="77"/>
      <c r="H48" s="79"/>
    </row>
    <row r="49" spans="1:17" s="80" customFormat="1" ht="15" customHeight="1" x14ac:dyDescent="0.2">
      <c r="A49" s="76" t="s">
        <v>372</v>
      </c>
      <c r="B49" s="77"/>
      <c r="C49" s="77"/>
      <c r="D49" s="77"/>
      <c r="E49" s="78"/>
      <c r="F49" s="77"/>
      <c r="G49" s="77"/>
      <c r="H49" s="79"/>
    </row>
    <row r="50" spans="1:17" s="81" customFormat="1" ht="17.25" customHeight="1" x14ac:dyDescent="0.2">
      <c r="A50" s="352" t="s">
        <v>47</v>
      </c>
      <c r="B50" s="352"/>
      <c r="C50" s="352"/>
      <c r="D50" s="352"/>
      <c r="E50" s="352"/>
      <c r="F50" s="352"/>
      <c r="G50" s="352"/>
      <c r="H50" s="352"/>
      <c r="I50" s="352"/>
    </row>
    <row r="51" spans="1:17" s="81" customFormat="1" ht="15" customHeight="1" x14ac:dyDescent="0.2">
      <c r="A51" s="82" t="s">
        <v>48</v>
      </c>
      <c r="B51" s="83"/>
      <c r="C51" s="83"/>
      <c r="D51" s="83"/>
      <c r="E51" s="84"/>
      <c r="F51" s="85"/>
      <c r="G51" s="85"/>
      <c r="H51" s="86"/>
    </row>
    <row r="52" spans="1:17" s="25" customFormat="1" ht="15" customHeight="1" x14ac:dyDescent="0.2">
      <c r="G52" s="87"/>
      <c r="J52" s="5"/>
      <c r="K52" s="5"/>
      <c r="L52" s="5"/>
      <c r="M52" s="5"/>
      <c r="N52" s="5"/>
      <c r="O52" s="5"/>
      <c r="P52" s="5"/>
      <c r="Q52" s="5"/>
    </row>
    <row r="53" spans="1:17" s="25" customFormat="1" ht="15" customHeight="1" x14ac:dyDescent="0.2">
      <c r="G53" s="87"/>
      <c r="J53" s="5"/>
      <c r="K53" s="5"/>
      <c r="L53" s="5"/>
      <c r="M53" s="5"/>
      <c r="N53" s="5"/>
      <c r="O53" s="5"/>
      <c r="P53" s="5"/>
      <c r="Q53" s="5"/>
    </row>
    <row r="54" spans="1:17" s="25" customFormat="1" ht="15" customHeight="1" x14ac:dyDescent="0.2">
      <c r="G54" s="87"/>
      <c r="J54" s="5"/>
      <c r="K54" s="5"/>
      <c r="L54" s="5"/>
      <c r="M54" s="5"/>
      <c r="N54" s="5"/>
      <c r="O54" s="5"/>
      <c r="P54" s="5"/>
      <c r="Q54" s="5"/>
    </row>
    <row r="55" spans="1:17" s="25" customFormat="1" ht="15" customHeight="1" x14ac:dyDescent="0.2">
      <c r="G55" s="87"/>
      <c r="J55" s="5"/>
      <c r="K55" s="5"/>
      <c r="L55" s="5"/>
      <c r="M55" s="5"/>
      <c r="N55" s="5"/>
      <c r="O55" s="5"/>
      <c r="P55" s="5"/>
      <c r="Q55" s="5"/>
    </row>
    <row r="56" spans="1:17" s="25" customFormat="1" ht="15" customHeight="1" x14ac:dyDescent="0.2">
      <c r="G56" s="87"/>
      <c r="J56" s="5"/>
      <c r="K56" s="5"/>
      <c r="L56" s="5"/>
      <c r="M56" s="5"/>
      <c r="N56" s="5"/>
      <c r="O56" s="5"/>
      <c r="P56" s="5"/>
      <c r="Q56" s="5"/>
    </row>
    <row r="57" spans="1:17" s="25" customFormat="1" ht="15" customHeight="1" x14ac:dyDescent="0.2">
      <c r="G57" s="87"/>
      <c r="J57" s="5"/>
      <c r="K57" s="5"/>
      <c r="L57" s="5"/>
      <c r="M57" s="5"/>
      <c r="N57" s="5"/>
      <c r="O57" s="5"/>
      <c r="P57" s="5"/>
      <c r="Q57" s="5"/>
    </row>
    <row r="58" spans="1:17" s="25" customFormat="1" ht="15" customHeight="1" x14ac:dyDescent="0.2">
      <c r="G58" s="87"/>
      <c r="J58" s="5"/>
      <c r="K58" s="5"/>
      <c r="L58" s="5"/>
      <c r="M58" s="5"/>
      <c r="N58" s="5"/>
      <c r="O58" s="5"/>
      <c r="P58" s="5"/>
      <c r="Q58" s="5"/>
    </row>
    <row r="59" spans="1:17" s="25" customFormat="1" ht="15" customHeight="1" x14ac:dyDescent="0.2">
      <c r="G59" s="87"/>
      <c r="J59" s="5"/>
      <c r="K59" s="5"/>
      <c r="L59" s="5"/>
      <c r="M59" s="5"/>
      <c r="N59" s="5"/>
      <c r="O59" s="5"/>
      <c r="P59" s="5"/>
      <c r="Q59" s="5"/>
    </row>
    <row r="60" spans="1:17" s="25" customFormat="1" ht="15" customHeight="1" x14ac:dyDescent="0.2">
      <c r="G60" s="87"/>
      <c r="J60" s="5"/>
      <c r="K60" s="5"/>
      <c r="L60" s="5"/>
      <c r="M60" s="5"/>
      <c r="N60" s="5"/>
      <c r="O60" s="5"/>
      <c r="P60" s="5"/>
      <c r="Q60" s="5"/>
    </row>
    <row r="61" spans="1:17" s="25" customFormat="1" ht="15" customHeight="1" x14ac:dyDescent="0.2">
      <c r="G61" s="87"/>
      <c r="J61" s="5"/>
      <c r="K61" s="5"/>
      <c r="L61" s="5"/>
      <c r="M61" s="5"/>
      <c r="N61" s="5"/>
      <c r="O61" s="5"/>
      <c r="P61" s="5"/>
      <c r="Q61" s="5"/>
    </row>
    <row r="62" spans="1:17" s="25" customFormat="1" ht="15" customHeight="1" x14ac:dyDescent="0.2">
      <c r="G62" s="87"/>
      <c r="J62" s="5"/>
      <c r="K62" s="5"/>
      <c r="L62" s="5"/>
      <c r="M62" s="5"/>
      <c r="N62" s="5"/>
      <c r="O62" s="5"/>
      <c r="P62" s="5"/>
      <c r="Q62" s="5"/>
    </row>
    <row r="63" spans="1:17" s="25" customFormat="1" ht="15" customHeight="1" x14ac:dyDescent="0.2">
      <c r="G63" s="87"/>
      <c r="J63" s="5"/>
      <c r="K63" s="5"/>
      <c r="L63" s="5"/>
      <c r="M63" s="5"/>
      <c r="N63" s="5"/>
      <c r="O63" s="5"/>
      <c r="P63" s="5"/>
      <c r="Q63" s="5"/>
    </row>
    <row r="64" spans="1:17" s="25" customFormat="1" ht="15" customHeight="1" x14ac:dyDescent="0.2">
      <c r="G64" s="87"/>
      <c r="J64" s="5"/>
      <c r="K64" s="5"/>
      <c r="L64" s="5"/>
      <c r="M64" s="5"/>
      <c r="N64" s="5"/>
      <c r="O64" s="5"/>
      <c r="P64" s="5"/>
      <c r="Q64" s="5"/>
    </row>
    <row r="65" spans="7:17" s="25" customFormat="1" ht="15" customHeight="1" x14ac:dyDescent="0.2">
      <c r="G65" s="87"/>
      <c r="J65" s="5"/>
      <c r="K65" s="5"/>
      <c r="L65" s="5"/>
      <c r="M65" s="5"/>
      <c r="N65" s="5"/>
      <c r="O65" s="5"/>
      <c r="P65" s="5"/>
      <c r="Q65" s="5"/>
    </row>
    <row r="66" spans="7:17" s="25" customFormat="1" ht="15" customHeight="1" x14ac:dyDescent="0.2">
      <c r="G66" s="87"/>
      <c r="J66" s="5"/>
      <c r="K66" s="5"/>
      <c r="L66" s="5"/>
      <c r="M66" s="5"/>
      <c r="N66" s="5"/>
      <c r="O66" s="5"/>
      <c r="P66" s="5"/>
      <c r="Q66" s="5"/>
    </row>
    <row r="67" spans="7:17" s="25" customFormat="1" ht="15" customHeight="1" x14ac:dyDescent="0.2">
      <c r="G67" s="87"/>
      <c r="J67" s="5"/>
      <c r="K67" s="5"/>
      <c r="L67" s="5"/>
      <c r="M67" s="5"/>
      <c r="N67" s="5"/>
      <c r="O67" s="5"/>
      <c r="P67" s="5"/>
      <c r="Q67" s="5"/>
    </row>
    <row r="68" spans="7:17" s="25" customFormat="1" ht="15" customHeight="1" x14ac:dyDescent="0.2">
      <c r="G68" s="87"/>
      <c r="J68" s="5"/>
      <c r="K68" s="5"/>
      <c r="L68" s="5"/>
      <c r="M68" s="5"/>
      <c r="N68" s="5"/>
      <c r="O68" s="5"/>
      <c r="P68" s="5"/>
      <c r="Q68" s="5"/>
    </row>
    <row r="69" spans="7:17" s="25" customFormat="1" ht="15" customHeight="1" x14ac:dyDescent="0.2">
      <c r="G69" s="87"/>
      <c r="J69" s="5"/>
      <c r="K69" s="5"/>
      <c r="L69" s="5"/>
      <c r="M69" s="5"/>
      <c r="N69" s="5"/>
      <c r="O69" s="5"/>
      <c r="P69" s="5"/>
      <c r="Q69" s="5"/>
    </row>
    <row r="70" spans="7:17" s="25" customFormat="1" ht="15" customHeight="1" x14ac:dyDescent="0.2">
      <c r="G70" s="87"/>
      <c r="J70" s="5"/>
      <c r="K70" s="5"/>
      <c r="L70" s="5"/>
      <c r="M70" s="5"/>
      <c r="N70" s="5"/>
      <c r="O70" s="5"/>
      <c r="P70" s="5"/>
      <c r="Q70" s="5"/>
    </row>
    <row r="71" spans="7:17" s="25" customFormat="1" ht="15" customHeight="1" x14ac:dyDescent="0.2">
      <c r="G71" s="87"/>
      <c r="J71" s="5"/>
      <c r="K71" s="5"/>
      <c r="L71" s="5"/>
      <c r="M71" s="5"/>
      <c r="N71" s="5"/>
      <c r="O71" s="5"/>
      <c r="P71" s="5"/>
      <c r="Q71" s="5"/>
    </row>
    <row r="72" spans="7:17" s="25" customFormat="1" ht="15" customHeight="1" x14ac:dyDescent="0.2">
      <c r="G72" s="87"/>
      <c r="J72" s="5"/>
      <c r="K72" s="5"/>
      <c r="L72" s="5"/>
      <c r="M72" s="5"/>
      <c r="N72" s="5"/>
      <c r="O72" s="5"/>
      <c r="P72" s="5"/>
      <c r="Q72" s="5"/>
    </row>
    <row r="73" spans="7:17" s="25" customFormat="1" ht="15" customHeight="1" x14ac:dyDescent="0.2">
      <c r="G73" s="87"/>
      <c r="J73" s="5"/>
      <c r="K73" s="5"/>
      <c r="L73" s="5"/>
      <c r="M73" s="5"/>
      <c r="N73" s="5"/>
      <c r="O73" s="5"/>
      <c r="P73" s="5"/>
      <c r="Q73" s="5"/>
    </row>
    <row r="74" spans="7:17" s="25" customFormat="1" ht="15" customHeight="1" x14ac:dyDescent="0.2">
      <c r="G74" s="87"/>
      <c r="J74" s="5"/>
      <c r="K74" s="5"/>
      <c r="L74" s="5"/>
      <c r="M74" s="5"/>
      <c r="N74" s="5"/>
      <c r="O74" s="5"/>
      <c r="P74" s="5"/>
      <c r="Q74" s="5"/>
    </row>
    <row r="75" spans="7:17" s="25" customFormat="1" ht="15" customHeight="1" x14ac:dyDescent="0.2">
      <c r="G75" s="87"/>
      <c r="J75" s="5"/>
      <c r="K75" s="5"/>
      <c r="L75" s="5"/>
      <c r="M75" s="5"/>
      <c r="N75" s="5"/>
      <c r="O75" s="5"/>
      <c r="P75" s="5"/>
      <c r="Q75" s="5"/>
    </row>
    <row r="76" spans="7:17" s="25" customFormat="1" ht="15" customHeight="1" x14ac:dyDescent="0.2">
      <c r="G76" s="87"/>
      <c r="J76" s="5"/>
      <c r="K76" s="5"/>
      <c r="L76" s="5"/>
      <c r="M76" s="5"/>
      <c r="N76" s="5"/>
      <c r="O76" s="5"/>
      <c r="P76" s="5"/>
      <c r="Q76" s="5"/>
    </row>
    <row r="77" spans="7:17" s="25" customFormat="1" ht="15" customHeight="1" x14ac:dyDescent="0.2">
      <c r="G77" s="87"/>
      <c r="J77" s="5"/>
      <c r="K77" s="5"/>
      <c r="L77" s="5"/>
      <c r="M77" s="5"/>
      <c r="N77" s="5"/>
      <c r="O77" s="5"/>
      <c r="P77" s="5"/>
      <c r="Q77" s="5"/>
    </row>
    <row r="78" spans="7:17" s="25" customFormat="1" ht="15" customHeight="1" x14ac:dyDescent="0.2">
      <c r="G78" s="87"/>
      <c r="J78" s="5"/>
      <c r="K78" s="5"/>
      <c r="L78" s="5"/>
      <c r="M78" s="5"/>
      <c r="N78" s="5"/>
      <c r="O78" s="5"/>
      <c r="P78" s="5"/>
      <c r="Q78" s="5"/>
    </row>
    <row r="79" spans="7:17" s="25" customFormat="1" ht="15" customHeight="1" x14ac:dyDescent="0.2">
      <c r="G79" s="87"/>
      <c r="J79" s="5"/>
      <c r="K79" s="5"/>
      <c r="L79" s="5"/>
      <c r="M79" s="5"/>
      <c r="N79" s="5"/>
      <c r="O79" s="5"/>
      <c r="P79" s="5"/>
      <c r="Q79" s="5"/>
    </row>
    <row r="80" spans="7:17" s="25" customFormat="1" ht="15" customHeight="1" x14ac:dyDescent="0.2">
      <c r="G80" s="87"/>
      <c r="J80" s="5"/>
      <c r="K80" s="5"/>
      <c r="L80" s="5"/>
      <c r="M80" s="5"/>
      <c r="N80" s="5"/>
      <c r="O80" s="5"/>
      <c r="P80" s="5"/>
      <c r="Q80" s="5"/>
    </row>
    <row r="81" spans="7:17" s="25" customFormat="1" ht="15" customHeight="1" x14ac:dyDescent="0.2">
      <c r="G81" s="87"/>
      <c r="J81" s="5"/>
      <c r="K81" s="5"/>
      <c r="L81" s="5"/>
      <c r="M81" s="5"/>
      <c r="N81" s="5"/>
      <c r="O81" s="5"/>
      <c r="P81" s="5"/>
      <c r="Q81" s="5"/>
    </row>
    <row r="82" spans="7:17" s="25" customFormat="1" ht="15" customHeight="1" x14ac:dyDescent="0.2">
      <c r="G82" s="87"/>
      <c r="J82" s="5"/>
      <c r="K82" s="5"/>
      <c r="L82" s="5"/>
      <c r="M82" s="5"/>
      <c r="N82" s="5"/>
      <c r="O82" s="5"/>
      <c r="P82" s="5"/>
      <c r="Q82" s="5"/>
    </row>
    <row r="83" spans="7:17" s="25" customFormat="1" ht="15" customHeight="1" x14ac:dyDescent="0.2">
      <c r="G83" s="87"/>
      <c r="J83" s="5"/>
      <c r="K83" s="5"/>
      <c r="L83" s="5"/>
      <c r="M83" s="5"/>
      <c r="N83" s="5"/>
      <c r="O83" s="5"/>
      <c r="P83" s="5"/>
      <c r="Q83" s="5"/>
    </row>
    <row r="84" spans="7:17" s="25" customFormat="1" ht="15" customHeight="1" x14ac:dyDescent="0.2">
      <c r="G84" s="87"/>
      <c r="J84" s="5"/>
      <c r="K84" s="5"/>
      <c r="L84" s="5"/>
      <c r="M84" s="5"/>
      <c r="N84" s="5"/>
      <c r="O84" s="5"/>
      <c r="P84" s="5"/>
      <c r="Q84" s="5"/>
    </row>
    <row r="85" spans="7:17" s="25" customFormat="1" ht="15" customHeight="1" x14ac:dyDescent="0.2">
      <c r="G85" s="87"/>
      <c r="J85" s="5"/>
      <c r="K85" s="5"/>
      <c r="L85" s="5"/>
      <c r="M85" s="5"/>
      <c r="N85" s="5"/>
      <c r="O85" s="5"/>
      <c r="P85" s="5"/>
      <c r="Q85" s="5"/>
    </row>
    <row r="86" spans="7:17" s="25" customFormat="1" ht="15" customHeight="1" x14ac:dyDescent="0.2">
      <c r="G86" s="87"/>
      <c r="J86" s="5"/>
      <c r="K86" s="5"/>
      <c r="L86" s="5"/>
      <c r="M86" s="5"/>
      <c r="N86" s="5"/>
      <c r="O86" s="5"/>
      <c r="P86" s="5"/>
      <c r="Q86" s="5"/>
    </row>
    <row r="87" spans="7:17" s="25" customFormat="1" ht="15" customHeight="1" x14ac:dyDescent="0.2">
      <c r="G87" s="87"/>
      <c r="J87" s="5"/>
      <c r="K87" s="5"/>
      <c r="L87" s="5"/>
      <c r="M87" s="5"/>
      <c r="N87" s="5"/>
      <c r="O87" s="5"/>
      <c r="P87" s="5"/>
      <c r="Q87" s="5"/>
    </row>
    <row r="88" spans="7:17" s="25" customFormat="1" ht="15" customHeight="1" x14ac:dyDescent="0.2">
      <c r="G88" s="87"/>
      <c r="J88" s="5"/>
      <c r="K88" s="5"/>
      <c r="L88" s="5"/>
      <c r="M88" s="5"/>
      <c r="N88" s="5"/>
      <c r="O88" s="5"/>
      <c r="P88" s="5"/>
      <c r="Q88" s="5"/>
    </row>
    <row r="89" spans="7:17" s="25" customFormat="1" ht="15" customHeight="1" x14ac:dyDescent="0.2">
      <c r="G89" s="87"/>
      <c r="J89" s="5"/>
      <c r="K89" s="5"/>
      <c r="L89" s="5"/>
      <c r="M89" s="5"/>
      <c r="N89" s="5"/>
      <c r="O89" s="5"/>
      <c r="P89" s="5"/>
      <c r="Q89" s="5"/>
    </row>
    <row r="90" spans="7:17" s="25" customFormat="1" ht="15" customHeight="1" x14ac:dyDescent="0.2">
      <c r="G90" s="87"/>
      <c r="J90" s="5"/>
      <c r="K90" s="5"/>
      <c r="L90" s="5"/>
      <c r="M90" s="5"/>
      <c r="N90" s="5"/>
      <c r="O90" s="5"/>
      <c r="P90" s="5"/>
      <c r="Q90" s="5"/>
    </row>
    <row r="91" spans="7:17" s="25" customFormat="1" ht="15" customHeight="1" x14ac:dyDescent="0.2">
      <c r="G91" s="87"/>
      <c r="J91" s="5"/>
      <c r="K91" s="5"/>
      <c r="L91" s="5"/>
      <c r="M91" s="5"/>
      <c r="N91" s="5"/>
      <c r="O91" s="5"/>
      <c r="P91" s="5"/>
      <c r="Q91" s="5"/>
    </row>
    <row r="92" spans="7:17" s="25" customFormat="1" ht="15" customHeight="1" x14ac:dyDescent="0.2">
      <c r="G92" s="87"/>
      <c r="J92" s="5"/>
      <c r="K92" s="5"/>
      <c r="L92" s="5"/>
      <c r="M92" s="5"/>
      <c r="N92" s="5"/>
      <c r="O92" s="5"/>
      <c r="P92" s="5"/>
      <c r="Q92" s="5"/>
    </row>
    <row r="93" spans="7:17" s="25" customFormat="1" ht="15" customHeight="1" x14ac:dyDescent="0.2">
      <c r="G93" s="87"/>
      <c r="J93" s="5"/>
      <c r="K93" s="5"/>
      <c r="L93" s="5"/>
      <c r="M93" s="5"/>
      <c r="N93" s="5"/>
      <c r="O93" s="5"/>
      <c r="P93" s="5"/>
      <c r="Q93" s="5"/>
    </row>
    <row r="94" spans="7:17" s="25" customFormat="1" ht="15" customHeight="1" x14ac:dyDescent="0.2">
      <c r="G94" s="87"/>
      <c r="J94" s="5"/>
      <c r="K94" s="5"/>
      <c r="L94" s="5"/>
      <c r="M94" s="5"/>
      <c r="N94" s="5"/>
      <c r="O94" s="5"/>
      <c r="P94" s="5"/>
      <c r="Q94" s="5"/>
    </row>
    <row r="95" spans="7:17" s="25" customFormat="1" ht="15" customHeight="1" x14ac:dyDescent="0.2">
      <c r="G95" s="87"/>
      <c r="J95" s="5"/>
      <c r="K95" s="5"/>
      <c r="L95" s="5"/>
      <c r="M95" s="5"/>
      <c r="N95" s="5"/>
      <c r="O95" s="5"/>
      <c r="P95" s="5"/>
      <c r="Q95" s="5"/>
    </row>
    <row r="96" spans="7:17" s="25" customFormat="1" ht="15" customHeight="1" x14ac:dyDescent="0.2">
      <c r="G96" s="87"/>
      <c r="J96" s="5"/>
      <c r="K96" s="5"/>
      <c r="L96" s="5"/>
      <c r="M96" s="5"/>
      <c r="N96" s="5"/>
      <c r="O96" s="5"/>
      <c r="P96" s="5"/>
      <c r="Q96" s="5"/>
    </row>
    <row r="97" spans="7:17" s="25" customFormat="1" ht="15" customHeight="1" x14ac:dyDescent="0.2">
      <c r="G97" s="87"/>
      <c r="J97" s="5"/>
      <c r="K97" s="5"/>
      <c r="L97" s="5"/>
      <c r="M97" s="5"/>
      <c r="N97" s="5"/>
      <c r="O97" s="5"/>
      <c r="P97" s="5"/>
      <c r="Q97" s="5"/>
    </row>
    <row r="98" spans="7:17" s="25" customFormat="1" ht="15" customHeight="1" x14ac:dyDescent="0.2">
      <c r="G98" s="87"/>
      <c r="J98" s="5"/>
      <c r="K98" s="5"/>
      <c r="L98" s="5"/>
      <c r="M98" s="5"/>
      <c r="N98" s="5"/>
      <c r="O98" s="5"/>
      <c r="P98" s="5"/>
      <c r="Q98" s="5"/>
    </row>
    <row r="99" spans="7:17" s="25" customFormat="1" ht="15" customHeight="1" x14ac:dyDescent="0.2">
      <c r="G99" s="87"/>
      <c r="J99" s="5"/>
      <c r="K99" s="5"/>
      <c r="L99" s="5"/>
      <c r="M99" s="5"/>
      <c r="N99" s="5"/>
      <c r="O99" s="5"/>
      <c r="P99" s="5"/>
      <c r="Q99" s="5"/>
    </row>
    <row r="100" spans="7:17" s="25" customFormat="1" ht="15" customHeight="1" x14ac:dyDescent="0.2">
      <c r="G100" s="87"/>
      <c r="J100" s="5"/>
      <c r="K100" s="5"/>
      <c r="L100" s="5"/>
      <c r="M100" s="5"/>
      <c r="N100" s="5"/>
      <c r="O100" s="5"/>
      <c r="P100" s="5"/>
      <c r="Q100" s="5"/>
    </row>
    <row r="101" spans="7:17" s="25" customFormat="1" ht="15" customHeight="1" x14ac:dyDescent="0.2">
      <c r="G101" s="87"/>
      <c r="J101" s="5"/>
      <c r="K101" s="5"/>
      <c r="L101" s="5"/>
      <c r="M101" s="5"/>
      <c r="N101" s="5"/>
      <c r="O101" s="5"/>
      <c r="P101" s="5"/>
      <c r="Q101" s="5"/>
    </row>
    <row r="102" spans="7:17" s="25" customFormat="1" ht="15" customHeight="1" x14ac:dyDescent="0.2">
      <c r="G102" s="87"/>
      <c r="J102" s="5"/>
      <c r="K102" s="5"/>
      <c r="L102" s="5"/>
      <c r="M102" s="5"/>
      <c r="N102" s="5"/>
      <c r="O102" s="5"/>
      <c r="P102" s="5"/>
      <c r="Q102" s="5"/>
    </row>
    <row r="103" spans="7:17" s="25" customFormat="1" ht="15" customHeight="1" x14ac:dyDescent="0.2">
      <c r="G103" s="87"/>
      <c r="J103" s="5"/>
      <c r="K103" s="5"/>
      <c r="L103" s="5"/>
      <c r="M103" s="5"/>
      <c r="N103" s="5"/>
      <c r="O103" s="5"/>
      <c r="P103" s="5"/>
      <c r="Q103" s="5"/>
    </row>
    <row r="104" spans="7:17" s="25" customFormat="1" ht="15" customHeight="1" x14ac:dyDescent="0.2">
      <c r="G104" s="87"/>
      <c r="J104" s="5"/>
      <c r="K104" s="5"/>
      <c r="L104" s="5"/>
      <c r="M104" s="5"/>
      <c r="N104" s="5"/>
      <c r="O104" s="5"/>
      <c r="P104" s="5"/>
      <c r="Q104" s="5"/>
    </row>
    <row r="105" spans="7:17" s="25" customFormat="1" ht="15" customHeight="1" x14ac:dyDescent="0.2">
      <c r="G105" s="87"/>
      <c r="J105" s="5"/>
      <c r="K105" s="5"/>
      <c r="L105" s="5"/>
      <c r="M105" s="5"/>
      <c r="N105" s="5"/>
      <c r="O105" s="5"/>
      <c r="P105" s="5"/>
      <c r="Q105" s="5"/>
    </row>
    <row r="106" spans="7:17" s="25" customFormat="1" ht="15" customHeight="1" x14ac:dyDescent="0.2">
      <c r="G106" s="87"/>
      <c r="J106" s="5"/>
      <c r="K106" s="5"/>
      <c r="L106" s="5"/>
      <c r="M106" s="5"/>
      <c r="N106" s="5"/>
      <c r="O106" s="5"/>
      <c r="P106" s="5"/>
      <c r="Q106" s="5"/>
    </row>
    <row r="107" spans="7:17" s="25" customFormat="1" ht="15" customHeight="1" x14ac:dyDescent="0.2">
      <c r="G107" s="87"/>
      <c r="J107" s="5"/>
      <c r="K107" s="5"/>
      <c r="L107" s="5"/>
      <c r="M107" s="5"/>
      <c r="N107" s="5"/>
      <c r="O107" s="5"/>
      <c r="P107" s="5"/>
      <c r="Q107" s="5"/>
    </row>
    <row r="108" spans="7:17" s="25" customFormat="1" ht="15" customHeight="1" x14ac:dyDescent="0.2">
      <c r="G108" s="87"/>
      <c r="J108" s="5"/>
      <c r="K108" s="5"/>
      <c r="L108" s="5"/>
      <c r="M108" s="5"/>
      <c r="N108" s="5"/>
      <c r="O108" s="5"/>
      <c r="P108" s="5"/>
      <c r="Q108" s="5"/>
    </row>
    <row r="109" spans="7:17" s="25" customFormat="1" ht="15" customHeight="1" x14ac:dyDescent="0.2">
      <c r="G109" s="87"/>
      <c r="J109" s="5"/>
      <c r="K109" s="5"/>
      <c r="L109" s="5"/>
      <c r="M109" s="5"/>
      <c r="N109" s="5"/>
      <c r="O109" s="5"/>
      <c r="P109" s="5"/>
      <c r="Q109" s="5"/>
    </row>
    <row r="110" spans="7:17" s="25" customFormat="1" ht="15" customHeight="1" x14ac:dyDescent="0.2">
      <c r="G110" s="87"/>
      <c r="J110" s="5"/>
      <c r="K110" s="5"/>
      <c r="L110" s="5"/>
      <c r="M110" s="5"/>
      <c r="N110" s="5"/>
      <c r="O110" s="5"/>
      <c r="P110" s="5"/>
      <c r="Q110" s="5"/>
    </row>
    <row r="111" spans="7:17" s="25" customFormat="1" ht="15" customHeight="1" x14ac:dyDescent="0.2">
      <c r="G111" s="87"/>
      <c r="J111" s="5"/>
      <c r="K111" s="5"/>
      <c r="L111" s="5"/>
      <c r="M111" s="5"/>
      <c r="N111" s="5"/>
      <c r="O111" s="5"/>
      <c r="P111" s="5"/>
      <c r="Q111" s="5"/>
    </row>
    <row r="112" spans="7:17" s="25" customFormat="1" ht="15" customHeight="1" x14ac:dyDescent="0.2">
      <c r="G112" s="87"/>
      <c r="J112" s="5"/>
      <c r="K112" s="5"/>
      <c r="L112" s="5"/>
      <c r="M112" s="5"/>
      <c r="N112" s="5"/>
      <c r="O112" s="5"/>
      <c r="P112" s="5"/>
      <c r="Q112" s="5"/>
    </row>
    <row r="113" spans="7:17" s="25" customFormat="1" x14ac:dyDescent="0.2">
      <c r="G113" s="87"/>
      <c r="J113" s="5"/>
      <c r="K113" s="5"/>
      <c r="L113" s="5"/>
      <c r="M113" s="5"/>
      <c r="N113" s="5"/>
      <c r="O113" s="5"/>
      <c r="P113" s="5"/>
      <c r="Q113" s="5"/>
    </row>
    <row r="114" spans="7:17" s="25" customFormat="1" x14ac:dyDescent="0.2">
      <c r="G114" s="87"/>
      <c r="J114" s="5"/>
      <c r="K114" s="5"/>
      <c r="L114" s="5"/>
      <c r="M114" s="5"/>
      <c r="N114" s="5"/>
      <c r="O114" s="5"/>
      <c r="P114" s="5"/>
      <c r="Q114" s="5"/>
    </row>
    <row r="115" spans="7:17" s="25" customFormat="1" x14ac:dyDescent="0.2">
      <c r="G115" s="87"/>
      <c r="J115" s="5"/>
      <c r="K115" s="5"/>
      <c r="L115" s="5"/>
      <c r="M115" s="5"/>
      <c r="N115" s="5"/>
      <c r="O115" s="5"/>
      <c r="P115" s="5"/>
      <c r="Q115" s="5"/>
    </row>
    <row r="116" spans="7:17" s="25" customFormat="1" x14ac:dyDescent="0.2">
      <c r="G116" s="87"/>
      <c r="J116" s="5"/>
      <c r="K116" s="5"/>
      <c r="L116" s="5"/>
      <c r="M116" s="5"/>
      <c r="N116" s="5"/>
      <c r="O116" s="5"/>
      <c r="P116" s="5"/>
      <c r="Q116" s="5"/>
    </row>
    <row r="117" spans="7:17" s="25" customFormat="1" x14ac:dyDescent="0.2">
      <c r="G117" s="87"/>
      <c r="J117" s="5"/>
      <c r="K117" s="5"/>
      <c r="L117" s="5"/>
      <c r="M117" s="5"/>
      <c r="N117" s="5"/>
      <c r="O117" s="5"/>
      <c r="P117" s="5"/>
      <c r="Q117" s="5"/>
    </row>
    <row r="118" spans="7:17" s="25" customFormat="1" x14ac:dyDescent="0.2">
      <c r="G118" s="87"/>
      <c r="J118" s="5"/>
      <c r="K118" s="5"/>
      <c r="L118" s="5"/>
      <c r="M118" s="5"/>
      <c r="N118" s="5"/>
      <c r="O118" s="5"/>
      <c r="P118" s="5"/>
      <c r="Q118" s="5"/>
    </row>
    <row r="119" spans="7:17" s="25" customFormat="1" x14ac:dyDescent="0.2">
      <c r="G119" s="87"/>
      <c r="J119" s="5"/>
      <c r="K119" s="5"/>
      <c r="L119" s="5"/>
      <c r="M119" s="5"/>
      <c r="N119" s="5"/>
      <c r="O119" s="5"/>
      <c r="P119" s="5"/>
      <c r="Q119" s="5"/>
    </row>
    <row r="120" spans="7:17" s="25" customFormat="1" x14ac:dyDescent="0.2">
      <c r="G120" s="87"/>
      <c r="J120" s="5"/>
      <c r="K120" s="5"/>
      <c r="L120" s="5"/>
      <c r="M120" s="5"/>
      <c r="N120" s="5"/>
      <c r="O120" s="5"/>
      <c r="P120" s="5"/>
      <c r="Q120" s="5"/>
    </row>
    <row r="121" spans="7:17" s="25" customFormat="1" x14ac:dyDescent="0.2">
      <c r="G121" s="87"/>
      <c r="J121" s="5"/>
      <c r="K121" s="5"/>
      <c r="L121" s="5"/>
      <c r="M121" s="5"/>
      <c r="N121" s="5"/>
      <c r="O121" s="5"/>
      <c r="P121" s="5"/>
      <c r="Q121" s="5"/>
    </row>
    <row r="122" spans="7:17" s="25" customFormat="1" x14ac:dyDescent="0.2">
      <c r="G122" s="87"/>
      <c r="J122" s="5"/>
      <c r="K122" s="5"/>
      <c r="L122" s="5"/>
      <c r="M122" s="5"/>
      <c r="N122" s="5"/>
      <c r="O122" s="5"/>
      <c r="P122" s="5"/>
      <c r="Q122" s="5"/>
    </row>
    <row r="123" spans="7:17" s="25" customFormat="1" x14ac:dyDescent="0.2">
      <c r="G123" s="87"/>
      <c r="J123" s="5"/>
      <c r="K123" s="5"/>
      <c r="L123" s="5"/>
      <c r="M123" s="5"/>
      <c r="N123" s="5"/>
      <c r="O123" s="5"/>
      <c r="P123" s="5"/>
      <c r="Q123" s="5"/>
    </row>
    <row r="124" spans="7:17" s="25" customFormat="1" x14ac:dyDescent="0.2">
      <c r="G124" s="87"/>
      <c r="J124" s="5"/>
      <c r="K124" s="5"/>
      <c r="L124" s="5"/>
      <c r="M124" s="5"/>
      <c r="N124" s="5"/>
      <c r="O124" s="5"/>
      <c r="P124" s="5"/>
      <c r="Q124" s="5"/>
    </row>
    <row r="125" spans="7:17" s="25" customFormat="1" x14ac:dyDescent="0.2">
      <c r="G125" s="87"/>
      <c r="J125" s="5"/>
      <c r="K125" s="5"/>
      <c r="L125" s="5"/>
      <c r="M125" s="5"/>
      <c r="N125" s="5"/>
      <c r="O125" s="5"/>
      <c r="P125" s="5"/>
      <c r="Q125" s="5"/>
    </row>
    <row r="126" spans="7:17" s="25" customFormat="1" x14ac:dyDescent="0.2">
      <c r="G126" s="87"/>
      <c r="J126" s="5"/>
      <c r="K126" s="5"/>
      <c r="L126" s="5"/>
      <c r="M126" s="5"/>
      <c r="N126" s="5"/>
      <c r="O126" s="5"/>
      <c r="P126" s="5"/>
      <c r="Q126" s="5"/>
    </row>
    <row r="127" spans="7:17" s="25" customFormat="1" x14ac:dyDescent="0.2">
      <c r="G127" s="87"/>
      <c r="J127" s="5"/>
      <c r="K127" s="5"/>
      <c r="L127" s="5"/>
      <c r="M127" s="5"/>
      <c r="N127" s="5"/>
      <c r="O127" s="5"/>
      <c r="P127" s="5"/>
      <c r="Q127" s="5"/>
    </row>
    <row r="128" spans="7:17" s="25" customFormat="1" x14ac:dyDescent="0.2">
      <c r="G128" s="87"/>
      <c r="J128" s="5"/>
      <c r="K128" s="5"/>
      <c r="L128" s="5"/>
      <c r="M128" s="5"/>
      <c r="N128" s="5"/>
      <c r="O128" s="5"/>
      <c r="P128" s="5"/>
      <c r="Q128" s="5"/>
    </row>
    <row r="129" spans="7:17" s="25" customFormat="1" x14ac:dyDescent="0.2">
      <c r="G129" s="87"/>
      <c r="J129" s="5"/>
      <c r="K129" s="5"/>
      <c r="L129" s="5"/>
      <c r="M129" s="5"/>
      <c r="N129" s="5"/>
      <c r="O129" s="5"/>
      <c r="P129" s="5"/>
      <c r="Q129" s="5"/>
    </row>
    <row r="130" spans="7:17" s="25" customFormat="1" x14ac:dyDescent="0.2">
      <c r="G130" s="87"/>
      <c r="J130" s="5"/>
      <c r="K130" s="5"/>
      <c r="L130" s="5"/>
      <c r="M130" s="5"/>
      <c r="N130" s="5"/>
      <c r="O130" s="5"/>
      <c r="P130" s="5"/>
      <c r="Q130" s="5"/>
    </row>
    <row r="131" spans="7:17" s="25" customFormat="1" x14ac:dyDescent="0.2">
      <c r="G131" s="87"/>
      <c r="J131" s="5"/>
      <c r="K131" s="5"/>
      <c r="L131" s="5"/>
      <c r="M131" s="5"/>
      <c r="N131" s="5"/>
      <c r="O131" s="5"/>
      <c r="P131" s="5"/>
      <c r="Q131" s="5"/>
    </row>
    <row r="132" spans="7:17" s="25" customFormat="1" x14ac:dyDescent="0.2">
      <c r="G132" s="87"/>
      <c r="J132" s="5"/>
      <c r="K132" s="5"/>
      <c r="L132" s="5"/>
      <c r="M132" s="5"/>
      <c r="N132" s="5"/>
      <c r="O132" s="5"/>
      <c r="P132" s="5"/>
      <c r="Q132" s="5"/>
    </row>
    <row r="133" spans="7:17" s="25" customFormat="1" x14ac:dyDescent="0.2">
      <c r="G133" s="87"/>
      <c r="J133" s="5"/>
      <c r="K133" s="5"/>
      <c r="L133" s="5"/>
      <c r="M133" s="5"/>
      <c r="N133" s="5"/>
      <c r="O133" s="5"/>
      <c r="P133" s="5"/>
      <c r="Q133" s="5"/>
    </row>
    <row r="134" spans="7:17" s="25" customFormat="1" x14ac:dyDescent="0.2">
      <c r="G134" s="87"/>
      <c r="J134" s="5"/>
      <c r="K134" s="5"/>
      <c r="L134" s="5"/>
      <c r="M134" s="5"/>
      <c r="N134" s="5"/>
      <c r="O134" s="5"/>
      <c r="P134" s="5"/>
      <c r="Q134" s="5"/>
    </row>
    <row r="135" spans="7:17" s="25" customFormat="1" x14ac:dyDescent="0.2">
      <c r="G135" s="87"/>
      <c r="J135" s="5"/>
      <c r="K135" s="5"/>
      <c r="L135" s="5"/>
      <c r="M135" s="5"/>
      <c r="N135" s="5"/>
      <c r="O135" s="5"/>
      <c r="P135" s="5"/>
      <c r="Q135" s="5"/>
    </row>
    <row r="136" spans="7:17" s="25" customFormat="1" x14ac:dyDescent="0.2">
      <c r="G136" s="87"/>
      <c r="J136" s="5"/>
      <c r="K136" s="5"/>
      <c r="L136" s="5"/>
      <c r="M136" s="5"/>
      <c r="N136" s="5"/>
      <c r="O136" s="5"/>
      <c r="P136" s="5"/>
      <c r="Q136" s="5"/>
    </row>
    <row r="137" spans="7:17" s="25" customFormat="1" x14ac:dyDescent="0.2">
      <c r="G137" s="87"/>
      <c r="J137" s="5"/>
      <c r="K137" s="5"/>
      <c r="L137" s="5"/>
      <c r="M137" s="5"/>
      <c r="N137" s="5"/>
      <c r="O137" s="5"/>
      <c r="P137" s="5"/>
      <c r="Q137" s="5"/>
    </row>
    <row r="138" spans="7:17" s="25" customFormat="1" x14ac:dyDescent="0.2">
      <c r="G138" s="87"/>
      <c r="J138" s="5"/>
      <c r="K138" s="5"/>
      <c r="L138" s="5"/>
      <c r="M138" s="5"/>
      <c r="N138" s="5"/>
      <c r="O138" s="5"/>
      <c r="P138" s="5"/>
      <c r="Q138" s="5"/>
    </row>
    <row r="139" spans="7:17" s="25" customFormat="1" x14ac:dyDescent="0.2">
      <c r="G139" s="87"/>
      <c r="J139" s="5"/>
      <c r="K139" s="5"/>
      <c r="L139" s="5"/>
      <c r="M139" s="5"/>
      <c r="N139" s="5"/>
      <c r="O139" s="5"/>
      <c r="P139" s="5"/>
      <c r="Q139" s="5"/>
    </row>
    <row r="140" spans="7:17" s="25" customFormat="1" x14ac:dyDescent="0.2">
      <c r="G140" s="87"/>
      <c r="J140" s="5"/>
      <c r="K140" s="5"/>
      <c r="L140" s="5"/>
      <c r="M140" s="5"/>
      <c r="N140" s="5"/>
      <c r="O140" s="5"/>
      <c r="P140" s="5"/>
      <c r="Q140" s="5"/>
    </row>
    <row r="141" spans="7:17" s="25" customFormat="1" x14ac:dyDescent="0.2">
      <c r="G141" s="87"/>
      <c r="J141" s="5"/>
      <c r="K141" s="5"/>
      <c r="L141" s="5"/>
      <c r="M141" s="5"/>
      <c r="N141" s="5"/>
      <c r="O141" s="5"/>
      <c r="P141" s="5"/>
      <c r="Q141" s="5"/>
    </row>
    <row r="142" spans="7:17" s="25" customFormat="1" x14ac:dyDescent="0.2">
      <c r="G142" s="87"/>
      <c r="J142" s="5"/>
      <c r="K142" s="5"/>
      <c r="L142" s="5"/>
      <c r="M142" s="5"/>
      <c r="N142" s="5"/>
      <c r="O142" s="5"/>
      <c r="P142" s="5"/>
      <c r="Q142" s="5"/>
    </row>
    <row r="143" spans="7:17" s="25" customFormat="1" x14ac:dyDescent="0.2">
      <c r="G143" s="87"/>
      <c r="J143" s="5"/>
      <c r="K143" s="5"/>
      <c r="L143" s="5"/>
      <c r="M143" s="5"/>
      <c r="N143" s="5"/>
      <c r="O143" s="5"/>
      <c r="P143" s="5"/>
      <c r="Q143" s="5"/>
    </row>
    <row r="144" spans="7:17" s="25" customFormat="1" x14ac:dyDescent="0.2">
      <c r="G144" s="87"/>
      <c r="J144" s="5"/>
      <c r="K144" s="5"/>
      <c r="L144" s="5"/>
      <c r="M144" s="5"/>
      <c r="N144" s="5"/>
      <c r="O144" s="5"/>
      <c r="P144" s="5"/>
      <c r="Q144" s="5"/>
    </row>
    <row r="145" spans="7:17" s="25" customFormat="1" x14ac:dyDescent="0.2">
      <c r="G145" s="87"/>
      <c r="J145" s="5"/>
      <c r="K145" s="5"/>
      <c r="L145" s="5"/>
      <c r="M145" s="5"/>
      <c r="N145" s="5"/>
      <c r="O145" s="5"/>
      <c r="P145" s="5"/>
      <c r="Q145" s="5"/>
    </row>
    <row r="146" spans="7:17" s="25" customFormat="1" x14ac:dyDescent="0.2">
      <c r="G146" s="87"/>
      <c r="J146" s="5"/>
      <c r="K146" s="5"/>
      <c r="L146" s="5"/>
      <c r="M146" s="5"/>
      <c r="N146" s="5"/>
      <c r="O146" s="5"/>
      <c r="P146" s="5"/>
      <c r="Q146" s="5"/>
    </row>
    <row r="147" spans="7:17" s="25" customFormat="1" x14ac:dyDescent="0.2">
      <c r="G147" s="87"/>
      <c r="J147" s="5"/>
      <c r="K147" s="5"/>
      <c r="L147" s="5"/>
      <c r="M147" s="5"/>
      <c r="N147" s="5"/>
      <c r="O147" s="5"/>
      <c r="P147" s="5"/>
      <c r="Q147" s="5"/>
    </row>
    <row r="148" spans="7:17" s="25" customFormat="1" x14ac:dyDescent="0.2">
      <c r="G148" s="87"/>
      <c r="J148" s="5"/>
      <c r="K148" s="5"/>
      <c r="L148" s="5"/>
      <c r="M148" s="5"/>
      <c r="N148" s="5"/>
      <c r="O148" s="5"/>
      <c r="P148" s="5"/>
      <c r="Q148" s="5"/>
    </row>
    <row r="149" spans="7:17" s="25" customFormat="1" x14ac:dyDescent="0.2">
      <c r="G149" s="87"/>
      <c r="J149" s="5"/>
      <c r="K149" s="5"/>
      <c r="L149" s="5"/>
      <c r="M149" s="5"/>
      <c r="N149" s="5"/>
      <c r="O149" s="5"/>
      <c r="P149" s="5"/>
      <c r="Q149" s="5"/>
    </row>
    <row r="150" spans="7:17" s="25" customFormat="1" x14ac:dyDescent="0.2">
      <c r="G150" s="87"/>
      <c r="J150" s="5"/>
      <c r="K150" s="5"/>
      <c r="L150" s="5"/>
      <c r="M150" s="5"/>
      <c r="N150" s="5"/>
      <c r="O150" s="5"/>
      <c r="P150" s="5"/>
      <c r="Q150" s="5"/>
    </row>
    <row r="151" spans="7:17" s="25" customFormat="1" x14ac:dyDescent="0.2">
      <c r="G151" s="87"/>
      <c r="J151" s="5"/>
      <c r="K151" s="5"/>
      <c r="L151" s="5"/>
      <c r="M151" s="5"/>
      <c r="N151" s="5"/>
      <c r="O151" s="5"/>
      <c r="P151" s="5"/>
      <c r="Q151" s="5"/>
    </row>
    <row r="152" spans="7:17" s="25" customFormat="1" x14ac:dyDescent="0.2">
      <c r="G152" s="87"/>
      <c r="J152" s="5"/>
      <c r="K152" s="5"/>
      <c r="L152" s="5"/>
      <c r="M152" s="5"/>
      <c r="N152" s="5"/>
      <c r="O152" s="5"/>
      <c r="P152" s="5"/>
      <c r="Q152" s="5"/>
    </row>
    <row r="153" spans="7:17" s="25" customFormat="1" x14ac:dyDescent="0.2">
      <c r="G153" s="87"/>
      <c r="J153" s="5"/>
      <c r="K153" s="5"/>
      <c r="L153" s="5"/>
      <c r="M153" s="5"/>
      <c r="N153" s="5"/>
      <c r="O153" s="5"/>
      <c r="P153" s="5"/>
      <c r="Q153" s="5"/>
    </row>
    <row r="154" spans="7:17" s="25" customFormat="1" x14ac:dyDescent="0.2">
      <c r="G154" s="87"/>
      <c r="J154" s="5"/>
      <c r="K154" s="5"/>
      <c r="L154" s="5"/>
      <c r="M154" s="5"/>
      <c r="N154" s="5"/>
      <c r="O154" s="5"/>
      <c r="P154" s="5"/>
      <c r="Q154" s="5"/>
    </row>
    <row r="155" spans="7:17" s="25" customFormat="1" x14ac:dyDescent="0.2">
      <c r="G155" s="87"/>
      <c r="J155" s="5"/>
      <c r="K155" s="5"/>
      <c r="L155" s="5"/>
      <c r="M155" s="5"/>
      <c r="N155" s="5"/>
      <c r="O155" s="5"/>
      <c r="P155" s="5"/>
      <c r="Q155" s="5"/>
    </row>
    <row r="156" spans="7:17" s="25" customFormat="1" x14ac:dyDescent="0.2">
      <c r="G156" s="87"/>
      <c r="J156" s="5"/>
      <c r="K156" s="5"/>
      <c r="L156" s="5"/>
      <c r="M156" s="5"/>
      <c r="N156" s="5"/>
      <c r="O156" s="5"/>
      <c r="P156" s="5"/>
      <c r="Q156" s="5"/>
    </row>
    <row r="157" spans="7:17" s="25" customFormat="1" x14ac:dyDescent="0.2">
      <c r="G157" s="87"/>
      <c r="J157" s="5"/>
      <c r="K157" s="5"/>
      <c r="L157" s="5"/>
      <c r="M157" s="5"/>
      <c r="N157" s="5"/>
      <c r="O157" s="5"/>
      <c r="P157" s="5"/>
      <c r="Q157" s="5"/>
    </row>
    <row r="158" spans="7:17" s="25" customFormat="1" x14ac:dyDescent="0.2">
      <c r="G158" s="87"/>
      <c r="J158" s="5"/>
      <c r="K158" s="5"/>
      <c r="L158" s="5"/>
      <c r="M158" s="5"/>
      <c r="N158" s="5"/>
      <c r="O158" s="5"/>
      <c r="P158" s="5"/>
      <c r="Q158" s="5"/>
    </row>
    <row r="159" spans="7:17" s="25" customFormat="1" x14ac:dyDescent="0.2">
      <c r="G159" s="87"/>
      <c r="J159" s="5"/>
      <c r="K159" s="5"/>
      <c r="L159" s="5"/>
      <c r="M159" s="5"/>
      <c r="N159" s="5"/>
      <c r="O159" s="5"/>
      <c r="P159" s="5"/>
      <c r="Q159" s="5"/>
    </row>
    <row r="160" spans="7:17" s="25" customFormat="1" x14ac:dyDescent="0.2">
      <c r="G160" s="87"/>
      <c r="J160" s="5"/>
      <c r="K160" s="5"/>
      <c r="L160" s="5"/>
      <c r="M160" s="5"/>
      <c r="N160" s="5"/>
      <c r="O160" s="5"/>
      <c r="P160" s="5"/>
      <c r="Q160" s="5"/>
    </row>
    <row r="161" spans="7:17" s="25" customFormat="1" x14ac:dyDescent="0.2">
      <c r="G161" s="87"/>
      <c r="J161" s="5"/>
      <c r="K161" s="5"/>
      <c r="L161" s="5"/>
      <c r="M161" s="5"/>
      <c r="N161" s="5"/>
      <c r="O161" s="5"/>
      <c r="P161" s="5"/>
      <c r="Q161" s="5"/>
    </row>
    <row r="162" spans="7:17" s="25" customFormat="1" x14ac:dyDescent="0.2">
      <c r="G162" s="87"/>
      <c r="J162" s="5"/>
      <c r="K162" s="5"/>
      <c r="L162" s="5"/>
      <c r="M162" s="5"/>
      <c r="N162" s="5"/>
      <c r="O162" s="5"/>
      <c r="P162" s="5"/>
      <c r="Q162" s="5"/>
    </row>
    <row r="163" spans="7:17" s="25" customFormat="1" x14ac:dyDescent="0.2">
      <c r="G163" s="87"/>
      <c r="J163" s="5"/>
      <c r="K163" s="5"/>
      <c r="L163" s="5"/>
      <c r="M163" s="5"/>
      <c r="N163" s="5"/>
      <c r="O163" s="5"/>
      <c r="P163" s="5"/>
      <c r="Q163" s="5"/>
    </row>
    <row r="164" spans="7:17" s="25" customFormat="1" x14ac:dyDescent="0.2">
      <c r="G164" s="87"/>
      <c r="J164" s="5"/>
      <c r="K164" s="5"/>
      <c r="L164" s="5"/>
      <c r="M164" s="5"/>
      <c r="N164" s="5"/>
      <c r="O164" s="5"/>
      <c r="P164" s="5"/>
      <c r="Q164" s="5"/>
    </row>
    <row r="165" spans="7:17" s="25" customFormat="1" x14ac:dyDescent="0.2">
      <c r="G165" s="87"/>
      <c r="J165" s="5"/>
      <c r="K165" s="5"/>
      <c r="L165" s="5"/>
      <c r="M165" s="5"/>
      <c r="N165" s="5"/>
      <c r="O165" s="5"/>
      <c r="P165" s="5"/>
      <c r="Q165" s="5"/>
    </row>
    <row r="166" spans="7:17" s="25" customFormat="1" x14ac:dyDescent="0.2">
      <c r="G166" s="87"/>
      <c r="J166" s="5"/>
      <c r="K166" s="5"/>
      <c r="L166" s="5"/>
      <c r="M166" s="5"/>
      <c r="N166" s="5"/>
      <c r="O166" s="5"/>
      <c r="P166" s="5"/>
      <c r="Q166" s="5"/>
    </row>
    <row r="167" spans="7:17" s="25" customFormat="1" x14ac:dyDescent="0.2">
      <c r="G167" s="87"/>
      <c r="J167" s="5"/>
      <c r="K167" s="5"/>
      <c r="L167" s="5"/>
      <c r="M167" s="5"/>
      <c r="N167" s="5"/>
      <c r="O167" s="5"/>
      <c r="P167" s="5"/>
      <c r="Q167" s="5"/>
    </row>
    <row r="168" spans="7:17" s="25" customFormat="1" x14ac:dyDescent="0.2">
      <c r="G168" s="87"/>
      <c r="J168" s="5"/>
      <c r="K168" s="5"/>
      <c r="L168" s="5"/>
      <c r="M168" s="5"/>
      <c r="N168" s="5"/>
      <c r="O168" s="5"/>
      <c r="P168" s="5"/>
      <c r="Q168" s="5"/>
    </row>
    <row r="169" spans="7:17" s="25" customFormat="1" x14ac:dyDescent="0.2">
      <c r="G169" s="87"/>
      <c r="J169" s="5"/>
      <c r="K169" s="5"/>
      <c r="L169" s="5"/>
      <c r="M169" s="5"/>
      <c r="N169" s="5"/>
      <c r="O169" s="5"/>
      <c r="P169" s="5"/>
      <c r="Q169" s="5"/>
    </row>
    <row r="170" spans="7:17" s="25" customFormat="1" x14ac:dyDescent="0.2">
      <c r="G170" s="87"/>
      <c r="J170" s="5"/>
      <c r="K170" s="5"/>
      <c r="L170" s="5"/>
      <c r="M170" s="5"/>
      <c r="N170" s="5"/>
      <c r="O170" s="5"/>
      <c r="P170" s="5"/>
      <c r="Q170" s="5"/>
    </row>
    <row r="171" spans="7:17" s="25" customFormat="1" x14ac:dyDescent="0.2">
      <c r="G171" s="87"/>
      <c r="J171" s="5"/>
      <c r="K171" s="5"/>
      <c r="L171" s="5"/>
      <c r="M171" s="5"/>
      <c r="N171" s="5"/>
      <c r="O171" s="5"/>
      <c r="P171" s="5"/>
      <c r="Q171" s="5"/>
    </row>
    <row r="172" spans="7:17" s="25" customFormat="1" x14ac:dyDescent="0.2">
      <c r="G172" s="87"/>
      <c r="J172" s="5"/>
      <c r="K172" s="5"/>
      <c r="L172" s="5"/>
      <c r="M172" s="5"/>
      <c r="N172" s="5"/>
      <c r="O172" s="5"/>
      <c r="P172" s="5"/>
      <c r="Q172" s="5"/>
    </row>
    <row r="173" spans="7:17" s="25" customFormat="1" x14ac:dyDescent="0.2">
      <c r="G173" s="87"/>
      <c r="J173" s="5"/>
      <c r="K173" s="5"/>
      <c r="L173" s="5"/>
      <c r="M173" s="5"/>
      <c r="N173" s="5"/>
      <c r="O173" s="5"/>
      <c r="P173" s="5"/>
      <c r="Q173" s="5"/>
    </row>
    <row r="174" spans="7:17" s="25" customFormat="1" x14ac:dyDescent="0.2">
      <c r="G174" s="87"/>
      <c r="J174" s="5"/>
      <c r="K174" s="5"/>
      <c r="L174" s="5"/>
      <c r="M174" s="5"/>
      <c r="N174" s="5"/>
      <c r="O174" s="5"/>
      <c r="P174" s="5"/>
      <c r="Q174" s="5"/>
    </row>
    <row r="175" spans="7:17" s="25" customFormat="1" x14ac:dyDescent="0.2">
      <c r="G175" s="87"/>
      <c r="J175" s="5"/>
      <c r="K175" s="5"/>
      <c r="L175" s="5"/>
      <c r="M175" s="5"/>
      <c r="N175" s="5"/>
      <c r="O175" s="5"/>
      <c r="P175" s="5"/>
      <c r="Q175" s="5"/>
    </row>
    <row r="176" spans="7:17" s="25" customFormat="1" x14ac:dyDescent="0.2">
      <c r="G176" s="87"/>
      <c r="J176" s="5"/>
      <c r="K176" s="5"/>
      <c r="L176" s="5"/>
      <c r="M176" s="5"/>
      <c r="N176" s="5"/>
      <c r="O176" s="5"/>
      <c r="P176" s="5"/>
      <c r="Q176" s="5"/>
    </row>
    <row r="177" spans="7:17" s="25" customFormat="1" x14ac:dyDescent="0.2">
      <c r="G177" s="87"/>
      <c r="J177" s="5"/>
      <c r="K177" s="5"/>
      <c r="L177" s="5"/>
      <c r="M177" s="5"/>
      <c r="N177" s="5"/>
      <c r="O177" s="5"/>
      <c r="P177" s="5"/>
      <c r="Q177" s="5"/>
    </row>
    <row r="178" spans="7:17" s="25" customFormat="1" x14ac:dyDescent="0.2">
      <c r="G178" s="87"/>
      <c r="J178" s="5"/>
      <c r="K178" s="5"/>
      <c r="L178" s="5"/>
      <c r="M178" s="5"/>
      <c r="N178" s="5"/>
      <c r="O178" s="5"/>
      <c r="P178" s="5"/>
      <c r="Q178" s="5"/>
    </row>
    <row r="179" spans="7:17" s="25" customFormat="1" x14ac:dyDescent="0.2">
      <c r="G179" s="87"/>
      <c r="J179" s="5"/>
      <c r="K179" s="5"/>
      <c r="L179" s="5"/>
      <c r="M179" s="5"/>
      <c r="N179" s="5"/>
      <c r="O179" s="5"/>
      <c r="P179" s="5"/>
      <c r="Q179" s="5"/>
    </row>
    <row r="180" spans="7:17" s="25" customFormat="1" x14ac:dyDescent="0.2">
      <c r="G180" s="87"/>
      <c r="J180" s="5"/>
      <c r="K180" s="5"/>
      <c r="L180" s="5"/>
      <c r="M180" s="5"/>
      <c r="N180" s="5"/>
      <c r="O180" s="5"/>
      <c r="P180" s="5"/>
      <c r="Q180" s="5"/>
    </row>
    <row r="181" spans="7:17" s="25" customFormat="1" x14ac:dyDescent="0.2">
      <c r="G181" s="87"/>
      <c r="J181" s="5"/>
      <c r="K181" s="5"/>
      <c r="L181" s="5"/>
      <c r="M181" s="5"/>
      <c r="N181" s="5"/>
      <c r="O181" s="5"/>
      <c r="P181" s="5"/>
      <c r="Q181" s="5"/>
    </row>
    <row r="182" spans="7:17" s="25" customFormat="1" x14ac:dyDescent="0.2">
      <c r="G182" s="87"/>
      <c r="J182" s="5"/>
      <c r="K182" s="5"/>
      <c r="L182" s="5"/>
      <c r="M182" s="5"/>
      <c r="N182" s="5"/>
      <c r="O182" s="5"/>
      <c r="P182" s="5"/>
      <c r="Q182" s="5"/>
    </row>
    <row r="183" spans="7:17" s="25" customFormat="1" x14ac:dyDescent="0.2">
      <c r="G183" s="87"/>
      <c r="J183" s="5"/>
      <c r="K183" s="5"/>
      <c r="L183" s="5"/>
      <c r="M183" s="5"/>
      <c r="N183" s="5"/>
      <c r="O183" s="5"/>
      <c r="P183" s="5"/>
      <c r="Q183" s="5"/>
    </row>
    <row r="184" spans="7:17" s="25" customFormat="1" x14ac:dyDescent="0.2">
      <c r="G184" s="87"/>
      <c r="J184" s="5"/>
      <c r="K184" s="5"/>
      <c r="L184" s="5"/>
      <c r="M184" s="5"/>
      <c r="N184" s="5"/>
      <c r="O184" s="5"/>
      <c r="P184" s="5"/>
      <c r="Q184" s="5"/>
    </row>
    <row r="185" spans="7:17" s="25" customFormat="1" x14ac:dyDescent="0.2">
      <c r="G185" s="87"/>
      <c r="J185" s="5"/>
      <c r="K185" s="5"/>
      <c r="L185" s="5"/>
      <c r="M185" s="5"/>
      <c r="N185" s="5"/>
      <c r="O185" s="5"/>
      <c r="P185" s="5"/>
      <c r="Q185" s="5"/>
    </row>
    <row r="186" spans="7:17" s="25" customFormat="1" x14ac:dyDescent="0.2">
      <c r="G186" s="87"/>
      <c r="J186" s="5"/>
      <c r="K186" s="5"/>
      <c r="L186" s="5"/>
      <c r="M186" s="5"/>
      <c r="N186" s="5"/>
      <c r="O186" s="5"/>
      <c r="P186" s="5"/>
      <c r="Q186" s="5"/>
    </row>
    <row r="187" spans="7:17" s="25" customFormat="1" x14ac:dyDescent="0.2">
      <c r="G187" s="87"/>
      <c r="J187" s="5"/>
      <c r="K187" s="5"/>
      <c r="L187" s="5"/>
      <c r="M187" s="5"/>
      <c r="N187" s="5"/>
      <c r="O187" s="5"/>
      <c r="P187" s="5"/>
      <c r="Q187" s="5"/>
    </row>
    <row r="188" spans="7:17" s="25" customFormat="1" x14ac:dyDescent="0.2">
      <c r="G188" s="87"/>
      <c r="J188" s="5"/>
      <c r="K188" s="5"/>
      <c r="L188" s="5"/>
      <c r="M188" s="5"/>
      <c r="N188" s="5"/>
      <c r="O188" s="5"/>
      <c r="P188" s="5"/>
      <c r="Q188" s="5"/>
    </row>
    <row r="189" spans="7:17" s="25" customFormat="1" x14ac:dyDescent="0.2">
      <c r="G189" s="87"/>
      <c r="J189" s="5"/>
      <c r="K189" s="5"/>
      <c r="L189" s="5"/>
      <c r="M189" s="5"/>
      <c r="N189" s="5"/>
      <c r="O189" s="5"/>
      <c r="P189" s="5"/>
      <c r="Q189" s="5"/>
    </row>
    <row r="190" spans="7:17" s="25" customFormat="1" x14ac:dyDescent="0.2">
      <c r="G190" s="87"/>
      <c r="J190" s="5"/>
      <c r="K190" s="5"/>
      <c r="L190" s="5"/>
      <c r="M190" s="5"/>
      <c r="N190" s="5"/>
      <c r="O190" s="5"/>
      <c r="P190" s="5"/>
      <c r="Q190" s="5"/>
    </row>
    <row r="191" spans="7:17" s="25" customFormat="1" x14ac:dyDescent="0.2">
      <c r="G191" s="87"/>
      <c r="J191" s="5"/>
      <c r="K191" s="5"/>
      <c r="L191" s="5"/>
      <c r="M191" s="5"/>
      <c r="N191" s="5"/>
      <c r="O191" s="5"/>
      <c r="P191" s="5"/>
      <c r="Q191" s="5"/>
    </row>
    <row r="192" spans="7:17" s="25" customFormat="1" x14ac:dyDescent="0.2">
      <c r="G192" s="87"/>
      <c r="J192" s="5"/>
      <c r="K192" s="5"/>
      <c r="L192" s="5"/>
      <c r="M192" s="5"/>
      <c r="N192" s="5"/>
      <c r="O192" s="5"/>
      <c r="P192" s="5"/>
      <c r="Q192" s="5"/>
    </row>
    <row r="193" spans="7:17" s="25" customFormat="1" x14ac:dyDescent="0.2">
      <c r="G193" s="87"/>
      <c r="J193" s="5"/>
      <c r="K193" s="5"/>
      <c r="L193" s="5"/>
      <c r="M193" s="5"/>
      <c r="N193" s="5"/>
      <c r="O193" s="5"/>
      <c r="P193" s="5"/>
      <c r="Q193" s="5"/>
    </row>
    <row r="194" spans="7:17" s="25" customFormat="1" x14ac:dyDescent="0.2">
      <c r="G194" s="87"/>
      <c r="J194" s="5"/>
      <c r="K194" s="5"/>
      <c r="L194" s="5"/>
      <c r="M194" s="5"/>
      <c r="N194" s="5"/>
      <c r="O194" s="5"/>
      <c r="P194" s="5"/>
      <c r="Q194" s="5"/>
    </row>
    <row r="195" spans="7:17" s="25" customFormat="1" x14ac:dyDescent="0.2">
      <c r="G195" s="87"/>
      <c r="J195" s="5"/>
      <c r="K195" s="5"/>
      <c r="L195" s="5"/>
      <c r="M195" s="5"/>
      <c r="N195" s="5"/>
      <c r="O195" s="5"/>
      <c r="P195" s="5"/>
      <c r="Q195" s="5"/>
    </row>
    <row r="196" spans="7:17" s="25" customFormat="1" x14ac:dyDescent="0.2">
      <c r="G196" s="87"/>
      <c r="J196" s="5"/>
      <c r="K196" s="5"/>
      <c r="L196" s="5"/>
      <c r="M196" s="5"/>
      <c r="N196" s="5"/>
      <c r="O196" s="5"/>
      <c r="P196" s="5"/>
      <c r="Q196" s="5"/>
    </row>
    <row r="197" spans="7:17" s="25" customFormat="1" x14ac:dyDescent="0.2">
      <c r="G197" s="87"/>
      <c r="J197" s="5"/>
      <c r="K197" s="5"/>
      <c r="L197" s="5"/>
      <c r="M197" s="5"/>
      <c r="N197" s="5"/>
      <c r="O197" s="5"/>
      <c r="P197" s="5"/>
      <c r="Q197" s="5"/>
    </row>
    <row r="198" spans="7:17" s="25" customFormat="1" x14ac:dyDescent="0.2">
      <c r="G198" s="87"/>
      <c r="J198" s="5"/>
      <c r="K198" s="5"/>
      <c r="L198" s="5"/>
      <c r="M198" s="5"/>
      <c r="N198" s="5"/>
      <c r="O198" s="5"/>
      <c r="P198" s="5"/>
      <c r="Q198" s="5"/>
    </row>
    <row r="199" spans="7:17" s="25" customFormat="1" x14ac:dyDescent="0.2">
      <c r="G199" s="87"/>
      <c r="J199" s="5"/>
      <c r="K199" s="5"/>
      <c r="L199" s="5"/>
      <c r="M199" s="5"/>
      <c r="N199" s="5"/>
      <c r="O199" s="5"/>
      <c r="P199" s="5"/>
      <c r="Q199" s="5"/>
    </row>
    <row r="200" spans="7:17" s="25" customFormat="1" x14ac:dyDescent="0.2">
      <c r="G200" s="87"/>
      <c r="J200" s="5"/>
      <c r="K200" s="5"/>
      <c r="L200" s="5"/>
      <c r="M200" s="5"/>
      <c r="N200" s="5"/>
      <c r="O200" s="5"/>
      <c r="P200" s="5"/>
      <c r="Q200" s="5"/>
    </row>
    <row r="201" spans="7:17" s="25" customFormat="1" x14ac:dyDescent="0.2">
      <c r="G201" s="87"/>
      <c r="J201" s="5"/>
      <c r="K201" s="5"/>
      <c r="L201" s="5"/>
      <c r="M201" s="5"/>
      <c r="N201" s="5"/>
      <c r="O201" s="5"/>
      <c r="P201" s="5"/>
      <c r="Q201" s="5"/>
    </row>
    <row r="202" spans="7:17" s="25" customFormat="1" x14ac:dyDescent="0.2">
      <c r="G202" s="87"/>
      <c r="J202" s="5"/>
      <c r="K202" s="5"/>
      <c r="L202" s="5"/>
      <c r="M202" s="5"/>
      <c r="N202" s="5"/>
      <c r="O202" s="5"/>
      <c r="P202" s="5"/>
      <c r="Q202" s="5"/>
    </row>
    <row r="203" spans="7:17" s="25" customFormat="1" x14ac:dyDescent="0.2">
      <c r="G203" s="87"/>
      <c r="J203" s="5"/>
      <c r="K203" s="5"/>
      <c r="L203" s="5"/>
      <c r="M203" s="5"/>
      <c r="N203" s="5"/>
      <c r="O203" s="5"/>
      <c r="P203" s="5"/>
      <c r="Q203" s="5"/>
    </row>
    <row r="204" spans="7:17" s="25" customFormat="1" x14ac:dyDescent="0.2">
      <c r="G204" s="87"/>
      <c r="J204" s="5"/>
      <c r="K204" s="5"/>
      <c r="L204" s="5"/>
      <c r="M204" s="5"/>
      <c r="N204" s="5"/>
      <c r="O204" s="5"/>
      <c r="P204" s="5"/>
      <c r="Q204" s="5"/>
    </row>
    <row r="205" spans="7:17" s="25" customFormat="1" x14ac:dyDescent="0.2">
      <c r="G205" s="87"/>
      <c r="J205" s="5"/>
      <c r="K205" s="5"/>
      <c r="L205" s="5"/>
      <c r="M205" s="5"/>
      <c r="N205" s="5"/>
      <c r="O205" s="5"/>
      <c r="P205" s="5"/>
      <c r="Q205" s="5"/>
    </row>
    <row r="206" spans="7:17" s="25" customFormat="1" x14ac:dyDescent="0.2">
      <c r="G206" s="87"/>
      <c r="J206" s="5"/>
      <c r="K206" s="5"/>
      <c r="L206" s="5"/>
      <c r="M206" s="5"/>
      <c r="N206" s="5"/>
      <c r="O206" s="5"/>
      <c r="P206" s="5"/>
      <c r="Q206" s="5"/>
    </row>
    <row r="207" spans="7:17" s="25" customFormat="1" x14ac:dyDescent="0.2">
      <c r="G207" s="87"/>
      <c r="J207" s="5"/>
      <c r="K207" s="5"/>
      <c r="L207" s="5"/>
      <c r="M207" s="5"/>
      <c r="N207" s="5"/>
      <c r="O207" s="5"/>
      <c r="P207" s="5"/>
      <c r="Q207" s="5"/>
    </row>
    <row r="208" spans="7:17" s="25" customFormat="1" x14ac:dyDescent="0.2">
      <c r="G208" s="87"/>
      <c r="J208" s="5"/>
      <c r="K208" s="5"/>
      <c r="L208" s="5"/>
      <c r="M208" s="5"/>
      <c r="N208" s="5"/>
      <c r="O208" s="5"/>
      <c r="P208" s="5"/>
      <c r="Q208" s="5"/>
    </row>
    <row r="209" spans="7:17" s="25" customFormat="1" x14ac:dyDescent="0.2">
      <c r="G209" s="87"/>
      <c r="J209" s="5"/>
      <c r="K209" s="5"/>
      <c r="L209" s="5"/>
      <c r="M209" s="5"/>
      <c r="N209" s="5"/>
      <c r="O209" s="5"/>
      <c r="P209" s="5"/>
      <c r="Q209" s="5"/>
    </row>
    <row r="210" spans="7:17" s="25" customFormat="1" x14ac:dyDescent="0.2">
      <c r="G210" s="87"/>
      <c r="J210" s="5"/>
      <c r="K210" s="5"/>
      <c r="L210" s="5"/>
      <c r="M210" s="5"/>
      <c r="N210" s="5"/>
      <c r="O210" s="5"/>
      <c r="P210" s="5"/>
      <c r="Q210" s="5"/>
    </row>
    <row r="211" spans="7:17" s="25" customFormat="1" x14ac:dyDescent="0.2">
      <c r="G211" s="87"/>
      <c r="J211" s="5"/>
      <c r="K211" s="5"/>
      <c r="L211" s="5"/>
      <c r="M211" s="5"/>
      <c r="N211" s="5"/>
      <c r="O211" s="5"/>
      <c r="P211" s="5"/>
      <c r="Q211" s="5"/>
    </row>
    <row r="212" spans="7:17" s="25" customFormat="1" x14ac:dyDescent="0.2">
      <c r="G212" s="87"/>
      <c r="J212" s="5"/>
      <c r="K212" s="5"/>
      <c r="L212" s="5"/>
      <c r="M212" s="5"/>
      <c r="N212" s="5"/>
      <c r="O212" s="5"/>
      <c r="P212" s="5"/>
      <c r="Q212" s="5"/>
    </row>
    <row r="213" spans="7:17" s="25" customFormat="1" x14ac:dyDescent="0.2">
      <c r="G213" s="87"/>
      <c r="J213" s="5"/>
      <c r="K213" s="5"/>
      <c r="L213" s="5"/>
      <c r="M213" s="5"/>
      <c r="N213" s="5"/>
      <c r="O213" s="5"/>
      <c r="P213" s="5"/>
      <c r="Q213" s="5"/>
    </row>
    <row r="214" spans="7:17" s="25" customFormat="1" x14ac:dyDescent="0.2">
      <c r="G214" s="87"/>
      <c r="J214" s="5"/>
      <c r="K214" s="5"/>
      <c r="L214" s="5"/>
      <c r="M214" s="5"/>
      <c r="N214" s="5"/>
      <c r="O214" s="5"/>
      <c r="P214" s="5"/>
      <c r="Q214" s="5"/>
    </row>
    <row r="215" spans="7:17" s="25" customFormat="1" x14ac:dyDescent="0.2">
      <c r="G215" s="87"/>
      <c r="J215" s="5"/>
      <c r="K215" s="5"/>
      <c r="L215" s="5"/>
      <c r="M215" s="5"/>
      <c r="N215" s="5"/>
      <c r="O215" s="5"/>
      <c r="P215" s="5"/>
      <c r="Q215" s="5"/>
    </row>
    <row r="216" spans="7:17" s="25" customFormat="1" x14ac:dyDescent="0.2">
      <c r="G216" s="87"/>
      <c r="J216" s="5"/>
      <c r="K216" s="5"/>
      <c r="L216" s="5"/>
      <c r="M216" s="5"/>
      <c r="N216" s="5"/>
      <c r="O216" s="5"/>
      <c r="P216" s="5"/>
      <c r="Q216" s="5"/>
    </row>
    <row r="217" spans="7:17" s="25" customFormat="1" x14ac:dyDescent="0.2">
      <c r="G217" s="87"/>
      <c r="J217" s="5"/>
      <c r="K217" s="5"/>
      <c r="L217" s="5"/>
      <c r="M217" s="5"/>
      <c r="N217" s="5"/>
      <c r="O217" s="5"/>
      <c r="P217" s="5"/>
      <c r="Q217" s="5"/>
    </row>
    <row r="218" spans="7:17" s="25" customFormat="1" x14ac:dyDescent="0.2">
      <c r="G218" s="87"/>
      <c r="J218" s="5"/>
      <c r="K218" s="5"/>
      <c r="L218" s="5"/>
      <c r="M218" s="5"/>
      <c r="N218" s="5"/>
      <c r="O218" s="5"/>
      <c r="P218" s="5"/>
      <c r="Q218" s="5"/>
    </row>
    <row r="219" spans="7:17" s="25" customFormat="1" x14ac:dyDescent="0.2">
      <c r="G219" s="87"/>
      <c r="J219" s="5"/>
      <c r="K219" s="5"/>
      <c r="L219" s="5"/>
      <c r="M219" s="5"/>
      <c r="N219" s="5"/>
      <c r="O219" s="5"/>
      <c r="P219" s="5"/>
      <c r="Q219" s="5"/>
    </row>
    <row r="220" spans="7:17" s="25" customFormat="1" x14ac:dyDescent="0.2">
      <c r="G220" s="87"/>
      <c r="J220" s="5"/>
      <c r="K220" s="5"/>
      <c r="L220" s="5"/>
      <c r="M220" s="5"/>
      <c r="N220" s="5"/>
      <c r="O220" s="5"/>
      <c r="P220" s="5"/>
      <c r="Q220" s="5"/>
    </row>
    <row r="221" spans="7:17" s="25" customFormat="1" x14ac:dyDescent="0.2">
      <c r="G221" s="87"/>
      <c r="J221" s="5"/>
      <c r="K221" s="5"/>
      <c r="L221" s="5"/>
      <c r="M221" s="5"/>
      <c r="N221" s="5"/>
      <c r="O221" s="5"/>
      <c r="P221" s="5"/>
      <c r="Q221" s="5"/>
    </row>
    <row r="222" spans="7:17" s="25" customFormat="1" x14ac:dyDescent="0.2">
      <c r="G222" s="87"/>
      <c r="J222" s="5"/>
      <c r="K222" s="5"/>
      <c r="L222" s="5"/>
      <c r="M222" s="5"/>
      <c r="N222" s="5"/>
      <c r="O222" s="5"/>
      <c r="P222" s="5"/>
      <c r="Q222" s="5"/>
    </row>
    <row r="223" spans="7:17" s="25" customFormat="1" x14ac:dyDescent="0.2">
      <c r="G223" s="87"/>
      <c r="J223" s="5"/>
      <c r="K223" s="5"/>
      <c r="L223" s="5"/>
      <c r="M223" s="5"/>
      <c r="N223" s="5"/>
      <c r="O223" s="5"/>
      <c r="P223" s="5"/>
      <c r="Q223" s="5"/>
    </row>
    <row r="224" spans="7:17" s="25" customFormat="1" x14ac:dyDescent="0.2">
      <c r="G224" s="87"/>
      <c r="J224" s="5"/>
      <c r="K224" s="5"/>
      <c r="L224" s="5"/>
      <c r="M224" s="5"/>
      <c r="N224" s="5"/>
      <c r="O224" s="5"/>
      <c r="P224" s="5"/>
      <c r="Q224" s="5"/>
    </row>
    <row r="225" spans="7:17" s="25" customFormat="1" x14ac:dyDescent="0.2">
      <c r="G225" s="87"/>
      <c r="J225" s="5"/>
      <c r="K225" s="5"/>
      <c r="L225" s="5"/>
      <c r="M225" s="5"/>
      <c r="N225" s="5"/>
      <c r="O225" s="5"/>
      <c r="P225" s="5"/>
      <c r="Q225" s="5"/>
    </row>
    <row r="226" spans="7:17" s="25" customFormat="1" x14ac:dyDescent="0.2">
      <c r="G226" s="87"/>
      <c r="J226" s="5"/>
      <c r="K226" s="5"/>
      <c r="L226" s="5"/>
      <c r="M226" s="5"/>
      <c r="N226" s="5"/>
      <c r="O226" s="5"/>
      <c r="P226" s="5"/>
      <c r="Q226" s="5"/>
    </row>
    <row r="227" spans="7:17" s="25" customFormat="1" x14ac:dyDescent="0.2">
      <c r="G227" s="87"/>
      <c r="J227" s="5"/>
      <c r="K227" s="5"/>
      <c r="L227" s="5"/>
      <c r="M227" s="5"/>
      <c r="N227" s="5"/>
      <c r="O227" s="5"/>
      <c r="P227" s="5"/>
      <c r="Q227" s="5"/>
    </row>
    <row r="228" spans="7:17" s="25" customFormat="1" x14ac:dyDescent="0.2">
      <c r="G228" s="87"/>
      <c r="J228" s="5"/>
      <c r="K228" s="5"/>
      <c r="L228" s="5"/>
      <c r="M228" s="5"/>
      <c r="N228" s="5"/>
      <c r="O228" s="5"/>
      <c r="P228" s="5"/>
      <c r="Q228" s="5"/>
    </row>
    <row r="229" spans="7:17" s="25" customFormat="1" x14ac:dyDescent="0.2">
      <c r="G229" s="87"/>
      <c r="J229" s="5"/>
      <c r="K229" s="5"/>
      <c r="L229" s="5"/>
      <c r="M229" s="5"/>
      <c r="N229" s="5"/>
      <c r="O229" s="5"/>
      <c r="P229" s="5"/>
      <c r="Q229" s="5"/>
    </row>
    <row r="230" spans="7:17" s="25" customFormat="1" x14ac:dyDescent="0.2">
      <c r="G230" s="87"/>
      <c r="J230" s="5"/>
      <c r="K230" s="5"/>
      <c r="L230" s="5"/>
      <c r="M230" s="5"/>
      <c r="N230" s="5"/>
      <c r="O230" s="5"/>
      <c r="P230" s="5"/>
      <c r="Q230" s="5"/>
    </row>
    <row r="231" spans="7:17" s="25" customFormat="1" x14ac:dyDescent="0.2">
      <c r="G231" s="87"/>
      <c r="J231" s="5"/>
      <c r="K231" s="5"/>
      <c r="L231" s="5"/>
      <c r="M231" s="5"/>
      <c r="N231" s="5"/>
      <c r="O231" s="5"/>
      <c r="P231" s="5"/>
      <c r="Q231" s="5"/>
    </row>
    <row r="232" spans="7:17" s="25" customFormat="1" x14ac:dyDescent="0.2">
      <c r="G232" s="87"/>
      <c r="J232" s="5"/>
      <c r="K232" s="5"/>
      <c r="L232" s="5"/>
      <c r="M232" s="5"/>
      <c r="N232" s="5"/>
      <c r="O232" s="5"/>
      <c r="P232" s="5"/>
      <c r="Q232" s="5"/>
    </row>
    <row r="233" spans="7:17" s="25" customFormat="1" x14ac:dyDescent="0.2">
      <c r="G233" s="87"/>
      <c r="J233" s="5"/>
      <c r="K233" s="5"/>
      <c r="L233" s="5"/>
      <c r="M233" s="5"/>
      <c r="N233" s="5"/>
      <c r="O233" s="5"/>
      <c r="P233" s="5"/>
      <c r="Q233" s="5"/>
    </row>
    <row r="234" spans="7:17" s="25" customFormat="1" x14ac:dyDescent="0.2">
      <c r="G234" s="87"/>
      <c r="J234" s="5"/>
      <c r="K234" s="5"/>
      <c r="L234" s="5"/>
      <c r="M234" s="5"/>
      <c r="N234" s="5"/>
      <c r="O234" s="5"/>
      <c r="P234" s="5"/>
      <c r="Q234" s="5"/>
    </row>
    <row r="235" spans="7:17" s="25" customFormat="1" x14ac:dyDescent="0.2">
      <c r="G235" s="87"/>
      <c r="J235" s="5"/>
      <c r="K235" s="5"/>
      <c r="L235" s="5"/>
      <c r="M235" s="5"/>
      <c r="N235" s="5"/>
      <c r="O235" s="5"/>
      <c r="P235" s="5"/>
      <c r="Q235" s="5"/>
    </row>
    <row r="236" spans="7:17" s="25" customFormat="1" x14ac:dyDescent="0.2">
      <c r="G236" s="87"/>
      <c r="J236" s="5"/>
      <c r="K236" s="5"/>
      <c r="L236" s="5"/>
      <c r="M236" s="5"/>
      <c r="N236" s="5"/>
      <c r="O236" s="5"/>
      <c r="P236" s="5"/>
      <c r="Q236" s="5"/>
    </row>
    <row r="237" spans="7:17" s="25" customFormat="1" x14ac:dyDescent="0.2">
      <c r="G237" s="87"/>
      <c r="J237" s="5"/>
      <c r="K237" s="5"/>
      <c r="L237" s="5"/>
      <c r="M237" s="5"/>
      <c r="N237" s="5"/>
      <c r="O237" s="5"/>
      <c r="P237" s="5"/>
      <c r="Q237" s="5"/>
    </row>
    <row r="238" spans="7:17" s="25" customFormat="1" x14ac:dyDescent="0.2">
      <c r="G238" s="87"/>
      <c r="J238" s="5"/>
      <c r="K238" s="5"/>
      <c r="L238" s="5"/>
      <c r="M238" s="5"/>
      <c r="N238" s="5"/>
      <c r="O238" s="5"/>
      <c r="P238" s="5"/>
      <c r="Q238" s="5"/>
    </row>
    <row r="239" spans="7:17" s="25" customFormat="1" x14ac:dyDescent="0.2">
      <c r="G239" s="87"/>
      <c r="J239" s="5"/>
      <c r="K239" s="5"/>
      <c r="L239" s="5"/>
      <c r="M239" s="5"/>
      <c r="N239" s="5"/>
      <c r="O239" s="5"/>
      <c r="P239" s="5"/>
      <c r="Q239" s="5"/>
    </row>
    <row r="240" spans="7:17" s="25" customFormat="1" x14ac:dyDescent="0.2">
      <c r="G240" s="87"/>
      <c r="J240" s="5"/>
      <c r="K240" s="5"/>
      <c r="L240" s="5"/>
      <c r="M240" s="5"/>
      <c r="N240" s="5"/>
      <c r="O240" s="5"/>
      <c r="P240" s="5"/>
      <c r="Q240" s="5"/>
    </row>
    <row r="241" spans="7:17" s="25" customFormat="1" x14ac:dyDescent="0.2">
      <c r="G241" s="87"/>
      <c r="J241" s="5"/>
      <c r="K241" s="5"/>
      <c r="L241" s="5"/>
      <c r="M241" s="5"/>
      <c r="N241" s="5"/>
      <c r="O241" s="5"/>
      <c r="P241" s="5"/>
      <c r="Q241" s="5"/>
    </row>
    <row r="242" spans="7:17" s="25" customFormat="1" x14ac:dyDescent="0.2">
      <c r="G242" s="87"/>
      <c r="J242" s="5"/>
      <c r="K242" s="5"/>
      <c r="L242" s="5"/>
      <c r="M242" s="5"/>
      <c r="N242" s="5"/>
      <c r="O242" s="5"/>
      <c r="P242" s="5"/>
      <c r="Q242" s="5"/>
    </row>
    <row r="243" spans="7:17" s="25" customFormat="1" x14ac:dyDescent="0.2">
      <c r="G243" s="87"/>
      <c r="J243" s="5"/>
      <c r="K243" s="5"/>
      <c r="L243" s="5"/>
      <c r="M243" s="5"/>
      <c r="N243" s="5"/>
      <c r="O243" s="5"/>
      <c r="P243" s="5"/>
      <c r="Q243" s="5"/>
    </row>
    <row r="244" spans="7:17" s="25" customFormat="1" x14ac:dyDescent="0.2">
      <c r="G244" s="87"/>
      <c r="J244" s="5"/>
      <c r="K244" s="5"/>
      <c r="L244" s="5"/>
      <c r="M244" s="5"/>
      <c r="N244" s="5"/>
      <c r="O244" s="5"/>
      <c r="P244" s="5"/>
      <c r="Q244" s="5"/>
    </row>
    <row r="245" spans="7:17" s="25" customFormat="1" x14ac:dyDescent="0.2">
      <c r="G245" s="87"/>
      <c r="J245" s="5"/>
      <c r="K245" s="5"/>
      <c r="L245" s="5"/>
      <c r="M245" s="5"/>
      <c r="N245" s="5"/>
      <c r="O245" s="5"/>
      <c r="P245" s="5"/>
      <c r="Q245" s="5"/>
    </row>
    <row r="246" spans="7:17" s="25" customFormat="1" x14ac:dyDescent="0.2">
      <c r="G246" s="87"/>
      <c r="J246" s="5"/>
      <c r="K246" s="5"/>
      <c r="L246" s="5"/>
      <c r="M246" s="5"/>
      <c r="N246" s="5"/>
      <c r="O246" s="5"/>
      <c r="P246" s="5"/>
      <c r="Q246" s="5"/>
    </row>
    <row r="247" spans="7:17" s="25" customFormat="1" x14ac:dyDescent="0.2">
      <c r="G247" s="87"/>
      <c r="J247" s="5"/>
      <c r="K247" s="5"/>
      <c r="L247" s="5"/>
      <c r="M247" s="5"/>
      <c r="N247" s="5"/>
      <c r="O247" s="5"/>
      <c r="P247" s="5"/>
      <c r="Q247" s="5"/>
    </row>
    <row r="248" spans="7:17" s="25" customFormat="1" x14ac:dyDescent="0.2">
      <c r="G248" s="87"/>
      <c r="J248" s="5"/>
      <c r="K248" s="5"/>
      <c r="L248" s="5"/>
      <c r="M248" s="5"/>
      <c r="N248" s="5"/>
      <c r="O248" s="5"/>
      <c r="P248" s="5"/>
      <c r="Q248" s="5"/>
    </row>
    <row r="249" spans="7:17" s="25" customFormat="1" x14ac:dyDescent="0.2">
      <c r="G249" s="87"/>
      <c r="J249" s="5"/>
      <c r="K249" s="5"/>
      <c r="L249" s="5"/>
      <c r="M249" s="5"/>
      <c r="N249" s="5"/>
      <c r="O249" s="5"/>
      <c r="P249" s="5"/>
      <c r="Q249" s="5"/>
    </row>
    <row r="250" spans="7:17" s="25" customFormat="1" x14ac:dyDescent="0.2">
      <c r="G250" s="87"/>
      <c r="J250" s="5"/>
      <c r="K250" s="5"/>
      <c r="L250" s="5"/>
      <c r="M250" s="5"/>
      <c r="N250" s="5"/>
      <c r="O250" s="5"/>
      <c r="P250" s="5"/>
      <c r="Q250" s="5"/>
    </row>
    <row r="251" spans="7:17" s="25" customFormat="1" x14ac:dyDescent="0.2">
      <c r="G251" s="87"/>
      <c r="J251" s="5"/>
      <c r="K251" s="5"/>
      <c r="L251" s="5"/>
      <c r="M251" s="5"/>
      <c r="N251" s="5"/>
      <c r="O251" s="5"/>
      <c r="P251" s="5"/>
      <c r="Q251" s="5"/>
    </row>
    <row r="252" spans="7:17" s="25" customFormat="1" x14ac:dyDescent="0.2">
      <c r="G252" s="87"/>
      <c r="J252" s="5"/>
      <c r="K252" s="5"/>
      <c r="L252" s="5"/>
      <c r="M252" s="5"/>
      <c r="N252" s="5"/>
      <c r="O252" s="5"/>
      <c r="P252" s="5"/>
      <c r="Q252" s="5"/>
    </row>
    <row r="253" spans="7:17" s="25" customFormat="1" x14ac:dyDescent="0.2">
      <c r="G253" s="87"/>
      <c r="J253" s="5"/>
      <c r="K253" s="5"/>
      <c r="L253" s="5"/>
      <c r="M253" s="5"/>
      <c r="N253" s="5"/>
      <c r="O253" s="5"/>
      <c r="P253" s="5"/>
      <c r="Q253" s="5"/>
    </row>
    <row r="254" spans="7:17" s="25" customFormat="1" x14ac:dyDescent="0.2">
      <c r="G254" s="87"/>
      <c r="J254" s="5"/>
      <c r="K254" s="5"/>
      <c r="L254" s="5"/>
      <c r="M254" s="5"/>
      <c r="N254" s="5"/>
      <c r="O254" s="5"/>
      <c r="P254" s="5"/>
      <c r="Q254" s="5"/>
    </row>
    <row r="255" spans="7:17" s="25" customFormat="1" x14ac:dyDescent="0.2">
      <c r="G255" s="87"/>
      <c r="J255" s="5"/>
      <c r="K255" s="5"/>
      <c r="L255" s="5"/>
      <c r="M255" s="5"/>
      <c r="N255" s="5"/>
      <c r="O255" s="5"/>
      <c r="P255" s="5"/>
      <c r="Q255" s="5"/>
    </row>
    <row r="256" spans="7:17" s="25" customFormat="1" x14ac:dyDescent="0.2">
      <c r="G256" s="87"/>
      <c r="J256" s="5"/>
      <c r="K256" s="5"/>
      <c r="L256" s="5"/>
      <c r="M256" s="5"/>
      <c r="N256" s="5"/>
      <c r="O256" s="5"/>
      <c r="P256" s="5"/>
      <c r="Q256" s="5"/>
    </row>
    <row r="257" spans="7:17" s="25" customFormat="1" x14ac:dyDescent="0.2">
      <c r="G257" s="87"/>
      <c r="J257" s="5"/>
      <c r="K257" s="5"/>
      <c r="L257" s="5"/>
      <c r="M257" s="5"/>
      <c r="N257" s="5"/>
      <c r="O257" s="5"/>
      <c r="P257" s="5"/>
      <c r="Q257" s="5"/>
    </row>
    <row r="258" spans="7:17" s="25" customFormat="1" x14ac:dyDescent="0.2">
      <c r="G258" s="87"/>
      <c r="J258" s="5"/>
      <c r="K258" s="5"/>
      <c r="L258" s="5"/>
      <c r="M258" s="5"/>
      <c r="N258" s="5"/>
      <c r="O258" s="5"/>
      <c r="P258" s="5"/>
      <c r="Q258" s="5"/>
    </row>
    <row r="259" spans="7:17" s="25" customFormat="1" x14ac:dyDescent="0.2">
      <c r="G259" s="87"/>
      <c r="J259" s="5"/>
      <c r="K259" s="5"/>
      <c r="L259" s="5"/>
      <c r="M259" s="5"/>
      <c r="N259" s="5"/>
      <c r="O259" s="5"/>
      <c r="P259" s="5"/>
      <c r="Q259" s="5"/>
    </row>
    <row r="260" spans="7:17" s="25" customFormat="1" x14ac:dyDescent="0.2">
      <c r="G260" s="87"/>
      <c r="J260" s="5"/>
      <c r="K260" s="5"/>
      <c r="L260" s="5"/>
      <c r="M260" s="5"/>
      <c r="N260" s="5"/>
      <c r="O260" s="5"/>
      <c r="P260" s="5"/>
      <c r="Q260" s="5"/>
    </row>
    <row r="261" spans="7:17" s="25" customFormat="1" x14ac:dyDescent="0.2">
      <c r="G261" s="87"/>
      <c r="J261" s="5"/>
      <c r="K261" s="5"/>
      <c r="L261" s="5"/>
      <c r="M261" s="5"/>
      <c r="N261" s="5"/>
      <c r="O261" s="5"/>
      <c r="P261" s="5"/>
      <c r="Q261" s="5"/>
    </row>
    <row r="262" spans="7:17" s="25" customFormat="1" x14ac:dyDescent="0.2">
      <c r="G262" s="87"/>
      <c r="J262" s="5"/>
      <c r="K262" s="5"/>
      <c r="L262" s="5"/>
      <c r="M262" s="5"/>
      <c r="N262" s="5"/>
      <c r="O262" s="5"/>
      <c r="P262" s="5"/>
      <c r="Q262" s="5"/>
    </row>
    <row r="263" spans="7:17" s="25" customFormat="1" x14ac:dyDescent="0.2">
      <c r="G263" s="87"/>
      <c r="J263" s="5"/>
      <c r="K263" s="5"/>
      <c r="L263" s="5"/>
      <c r="M263" s="5"/>
      <c r="N263" s="5"/>
      <c r="O263" s="5"/>
      <c r="P263" s="5"/>
      <c r="Q263" s="5"/>
    </row>
    <row r="264" spans="7:17" s="25" customFormat="1" x14ac:dyDescent="0.2">
      <c r="G264" s="87"/>
      <c r="J264" s="5"/>
      <c r="K264" s="5"/>
      <c r="L264" s="5"/>
      <c r="M264" s="5"/>
      <c r="N264" s="5"/>
      <c r="O264" s="5"/>
      <c r="P264" s="5"/>
      <c r="Q264" s="5"/>
    </row>
    <row r="265" spans="7:17" s="25" customFormat="1" x14ac:dyDescent="0.2">
      <c r="G265" s="87"/>
      <c r="J265" s="5"/>
      <c r="K265" s="5"/>
      <c r="L265" s="5"/>
      <c r="M265" s="5"/>
      <c r="N265" s="5"/>
      <c r="O265" s="5"/>
      <c r="P265" s="5"/>
      <c r="Q265" s="5"/>
    </row>
    <row r="266" spans="7:17" s="25" customFormat="1" x14ac:dyDescent="0.2">
      <c r="G266" s="87"/>
      <c r="J266" s="5"/>
      <c r="K266" s="5"/>
      <c r="L266" s="5"/>
      <c r="M266" s="5"/>
      <c r="N266" s="5"/>
      <c r="O266" s="5"/>
      <c r="P266" s="5"/>
      <c r="Q266" s="5"/>
    </row>
    <row r="267" spans="7:17" s="25" customFormat="1" x14ac:dyDescent="0.2">
      <c r="G267" s="87"/>
      <c r="J267" s="5"/>
      <c r="K267" s="5"/>
      <c r="L267" s="5"/>
      <c r="M267" s="5"/>
      <c r="N267" s="5"/>
      <c r="O267" s="5"/>
      <c r="P267" s="5"/>
      <c r="Q267" s="5"/>
    </row>
    <row r="268" spans="7:17" s="25" customFormat="1" x14ac:dyDescent="0.2">
      <c r="G268" s="87"/>
      <c r="J268" s="5"/>
      <c r="K268" s="5"/>
      <c r="L268" s="5"/>
      <c r="M268" s="5"/>
      <c r="N268" s="5"/>
      <c r="O268" s="5"/>
      <c r="P268" s="5"/>
      <c r="Q268" s="5"/>
    </row>
    <row r="269" spans="7:17" s="25" customFormat="1" x14ac:dyDescent="0.2">
      <c r="G269" s="87"/>
      <c r="J269" s="5"/>
      <c r="K269" s="5"/>
      <c r="L269" s="5"/>
      <c r="M269" s="5"/>
      <c r="N269" s="5"/>
      <c r="O269" s="5"/>
      <c r="P269" s="5"/>
      <c r="Q269" s="5"/>
    </row>
    <row r="270" spans="7:17" s="25" customFormat="1" x14ac:dyDescent="0.2">
      <c r="G270" s="87"/>
      <c r="J270" s="5"/>
      <c r="K270" s="5"/>
      <c r="L270" s="5"/>
      <c r="M270" s="5"/>
      <c r="N270" s="5"/>
      <c r="O270" s="5"/>
      <c r="P270" s="5"/>
      <c r="Q270" s="5"/>
    </row>
    <row r="271" spans="7:17" s="25" customFormat="1" x14ac:dyDescent="0.2">
      <c r="G271" s="87"/>
      <c r="J271" s="5"/>
      <c r="K271" s="5"/>
      <c r="L271" s="5"/>
      <c r="M271" s="5"/>
      <c r="N271" s="5"/>
      <c r="O271" s="5"/>
      <c r="P271" s="5"/>
      <c r="Q271" s="5"/>
    </row>
    <row r="272" spans="7:17" s="25" customFormat="1" x14ac:dyDescent="0.2">
      <c r="G272" s="87"/>
      <c r="J272" s="5"/>
      <c r="K272" s="5"/>
      <c r="L272" s="5"/>
      <c r="M272" s="5"/>
      <c r="N272" s="5"/>
      <c r="O272" s="5"/>
      <c r="P272" s="5"/>
      <c r="Q272" s="5"/>
    </row>
    <row r="273" spans="7:17" s="25" customFormat="1" x14ac:dyDescent="0.2">
      <c r="G273" s="87"/>
      <c r="J273" s="5"/>
      <c r="K273" s="5"/>
      <c r="L273" s="5"/>
      <c r="M273" s="5"/>
      <c r="N273" s="5"/>
      <c r="O273" s="5"/>
      <c r="P273" s="5"/>
      <c r="Q273" s="5"/>
    </row>
    <row r="274" spans="7:17" s="25" customFormat="1" x14ac:dyDescent="0.2">
      <c r="G274" s="87"/>
      <c r="J274" s="5"/>
      <c r="K274" s="5"/>
      <c r="L274" s="5"/>
      <c r="M274" s="5"/>
      <c r="N274" s="5"/>
      <c r="O274" s="5"/>
      <c r="P274" s="5"/>
      <c r="Q274" s="5"/>
    </row>
    <row r="275" spans="7:17" s="25" customFormat="1" x14ac:dyDescent="0.2">
      <c r="G275" s="87"/>
      <c r="J275" s="5"/>
      <c r="K275" s="5"/>
      <c r="L275" s="5"/>
      <c r="M275" s="5"/>
      <c r="N275" s="5"/>
      <c r="O275" s="5"/>
      <c r="P275" s="5"/>
      <c r="Q275" s="5"/>
    </row>
    <row r="276" spans="7:17" s="25" customFormat="1" x14ac:dyDescent="0.2">
      <c r="G276" s="87"/>
      <c r="J276" s="5"/>
      <c r="K276" s="5"/>
      <c r="L276" s="5"/>
      <c r="M276" s="5"/>
      <c r="N276" s="5"/>
      <c r="O276" s="5"/>
      <c r="P276" s="5"/>
      <c r="Q276" s="5"/>
    </row>
    <row r="277" spans="7:17" s="25" customFormat="1" x14ac:dyDescent="0.2">
      <c r="G277" s="87"/>
      <c r="J277" s="5"/>
      <c r="K277" s="5"/>
      <c r="L277" s="5"/>
      <c r="M277" s="5"/>
      <c r="N277" s="5"/>
      <c r="O277" s="5"/>
      <c r="P277" s="5"/>
      <c r="Q277" s="5"/>
    </row>
    <row r="278" spans="7:17" s="25" customFormat="1" x14ac:dyDescent="0.2">
      <c r="G278" s="87"/>
      <c r="J278" s="5"/>
      <c r="K278" s="5"/>
      <c r="L278" s="5"/>
      <c r="M278" s="5"/>
      <c r="N278" s="5"/>
      <c r="O278" s="5"/>
      <c r="P278" s="5"/>
      <c r="Q278" s="5"/>
    </row>
    <row r="279" spans="7:17" s="25" customFormat="1" x14ac:dyDescent="0.2">
      <c r="G279" s="87"/>
      <c r="J279" s="5"/>
      <c r="K279" s="5"/>
      <c r="L279" s="5"/>
      <c r="M279" s="5"/>
      <c r="N279" s="5"/>
      <c r="O279" s="5"/>
      <c r="P279" s="5"/>
      <c r="Q279" s="5"/>
    </row>
    <row r="280" spans="7:17" s="25" customFormat="1" x14ac:dyDescent="0.2">
      <c r="G280" s="87"/>
      <c r="J280" s="5"/>
      <c r="K280" s="5"/>
      <c r="L280" s="5"/>
      <c r="M280" s="5"/>
      <c r="N280" s="5"/>
      <c r="O280" s="5"/>
      <c r="P280" s="5"/>
      <c r="Q280" s="5"/>
    </row>
    <row r="281" spans="7:17" s="25" customFormat="1" x14ac:dyDescent="0.2">
      <c r="G281" s="87"/>
      <c r="J281" s="5"/>
      <c r="K281" s="5"/>
      <c r="L281" s="5"/>
      <c r="M281" s="5"/>
      <c r="N281" s="5"/>
      <c r="O281" s="5"/>
      <c r="P281" s="5"/>
      <c r="Q281" s="5"/>
    </row>
    <row r="282" spans="7:17" s="25" customFormat="1" x14ac:dyDescent="0.2">
      <c r="G282" s="87"/>
      <c r="J282" s="5"/>
      <c r="K282" s="5"/>
      <c r="L282" s="5"/>
      <c r="M282" s="5"/>
      <c r="N282" s="5"/>
      <c r="O282" s="5"/>
      <c r="P282" s="5"/>
      <c r="Q282" s="5"/>
    </row>
    <row r="283" spans="7:17" s="25" customFormat="1" x14ac:dyDescent="0.2">
      <c r="G283" s="87"/>
      <c r="J283" s="5"/>
      <c r="K283" s="5"/>
      <c r="L283" s="5"/>
      <c r="M283" s="5"/>
      <c r="N283" s="5"/>
      <c r="O283" s="5"/>
      <c r="P283" s="5"/>
      <c r="Q283" s="5"/>
    </row>
    <row r="284" spans="7:17" s="25" customFormat="1" x14ac:dyDescent="0.2">
      <c r="G284" s="87"/>
      <c r="J284" s="5"/>
      <c r="K284" s="5"/>
      <c r="L284" s="5"/>
      <c r="M284" s="5"/>
      <c r="N284" s="5"/>
      <c r="O284" s="5"/>
      <c r="P284" s="5"/>
      <c r="Q284" s="5"/>
    </row>
    <row r="285" spans="7:17" s="25" customFormat="1" x14ac:dyDescent="0.2">
      <c r="G285" s="87"/>
      <c r="J285" s="5"/>
      <c r="K285" s="5"/>
      <c r="L285" s="5"/>
      <c r="M285" s="5"/>
      <c r="N285" s="5"/>
      <c r="O285" s="5"/>
      <c r="P285" s="5"/>
      <c r="Q285" s="5"/>
    </row>
    <row r="286" spans="7:17" s="25" customFormat="1" x14ac:dyDescent="0.2">
      <c r="G286" s="87"/>
      <c r="J286" s="5"/>
      <c r="K286" s="5"/>
      <c r="L286" s="5"/>
      <c r="M286" s="5"/>
      <c r="N286" s="5"/>
      <c r="O286" s="5"/>
      <c r="P286" s="5"/>
      <c r="Q286" s="5"/>
    </row>
    <row r="287" spans="7:17" s="25" customFormat="1" x14ac:dyDescent="0.2">
      <c r="G287" s="87"/>
      <c r="J287" s="5"/>
      <c r="K287" s="5"/>
      <c r="L287" s="5"/>
      <c r="M287" s="5"/>
      <c r="N287" s="5"/>
      <c r="O287" s="5"/>
      <c r="P287" s="5"/>
      <c r="Q287" s="5"/>
    </row>
    <row r="288" spans="7:17" s="25" customFormat="1" x14ac:dyDescent="0.2">
      <c r="G288" s="87"/>
      <c r="J288" s="5"/>
      <c r="K288" s="5"/>
      <c r="L288" s="5"/>
      <c r="M288" s="5"/>
      <c r="N288" s="5"/>
      <c r="O288" s="5"/>
      <c r="P288" s="5"/>
      <c r="Q288" s="5"/>
    </row>
    <row r="289" spans="7:17" s="25" customFormat="1" x14ac:dyDescent="0.2">
      <c r="G289" s="87"/>
      <c r="J289" s="5"/>
      <c r="K289" s="5"/>
      <c r="L289" s="5"/>
      <c r="M289" s="5"/>
      <c r="N289" s="5"/>
      <c r="O289" s="5"/>
      <c r="P289" s="5"/>
      <c r="Q289" s="5"/>
    </row>
    <row r="290" spans="7:17" s="25" customFormat="1" x14ac:dyDescent="0.2">
      <c r="G290" s="87"/>
      <c r="J290" s="5"/>
      <c r="K290" s="5"/>
      <c r="L290" s="5"/>
      <c r="M290" s="5"/>
      <c r="N290" s="5"/>
      <c r="O290" s="5"/>
      <c r="P290" s="5"/>
      <c r="Q290" s="5"/>
    </row>
    <row r="291" spans="7:17" s="25" customFormat="1" x14ac:dyDescent="0.2">
      <c r="G291" s="87"/>
      <c r="J291" s="5"/>
      <c r="K291" s="5"/>
      <c r="L291" s="5"/>
      <c r="M291" s="5"/>
      <c r="N291" s="5"/>
      <c r="O291" s="5"/>
      <c r="P291" s="5"/>
      <c r="Q291" s="5"/>
    </row>
    <row r="292" spans="7:17" s="25" customFormat="1" x14ac:dyDescent="0.2">
      <c r="G292" s="87"/>
      <c r="J292" s="5"/>
      <c r="K292" s="5"/>
      <c r="L292" s="5"/>
      <c r="M292" s="5"/>
      <c r="N292" s="5"/>
      <c r="O292" s="5"/>
      <c r="P292" s="5"/>
      <c r="Q292" s="5"/>
    </row>
    <row r="293" spans="7:17" s="25" customFormat="1" x14ac:dyDescent="0.2">
      <c r="G293" s="87"/>
      <c r="J293" s="5"/>
      <c r="K293" s="5"/>
      <c r="L293" s="5"/>
      <c r="M293" s="5"/>
      <c r="N293" s="5"/>
      <c r="O293" s="5"/>
      <c r="P293" s="5"/>
      <c r="Q293" s="5"/>
    </row>
    <row r="294" spans="7:17" s="25" customFormat="1" x14ac:dyDescent="0.2">
      <c r="G294" s="87"/>
      <c r="J294" s="5"/>
      <c r="K294" s="5"/>
      <c r="L294" s="5"/>
      <c r="M294" s="5"/>
      <c r="N294" s="5"/>
      <c r="O294" s="5"/>
      <c r="P294" s="5"/>
      <c r="Q294" s="5"/>
    </row>
    <row r="295" spans="7:17" s="25" customFormat="1" x14ac:dyDescent="0.2">
      <c r="G295" s="87"/>
      <c r="J295" s="5"/>
      <c r="K295" s="5"/>
      <c r="L295" s="5"/>
      <c r="M295" s="5"/>
      <c r="N295" s="5"/>
      <c r="O295" s="5"/>
      <c r="P295" s="5"/>
      <c r="Q295" s="5"/>
    </row>
    <row r="296" spans="7:17" s="25" customFormat="1" x14ac:dyDescent="0.2">
      <c r="G296" s="87"/>
      <c r="J296" s="5"/>
      <c r="K296" s="5"/>
      <c r="L296" s="5"/>
      <c r="M296" s="5"/>
      <c r="N296" s="5"/>
      <c r="O296" s="5"/>
      <c r="P296" s="5"/>
      <c r="Q296" s="5"/>
    </row>
    <row r="297" spans="7:17" s="25" customFormat="1" x14ac:dyDescent="0.2">
      <c r="G297" s="87"/>
      <c r="J297" s="5"/>
      <c r="K297" s="5"/>
      <c r="L297" s="5"/>
      <c r="M297" s="5"/>
      <c r="N297" s="5"/>
      <c r="O297" s="5"/>
      <c r="P297" s="5"/>
      <c r="Q297" s="5"/>
    </row>
    <row r="298" spans="7:17" s="25" customFormat="1" x14ac:dyDescent="0.2">
      <c r="G298" s="87"/>
      <c r="J298" s="5"/>
      <c r="K298" s="5"/>
      <c r="L298" s="5"/>
      <c r="M298" s="5"/>
      <c r="N298" s="5"/>
      <c r="O298" s="5"/>
      <c r="P298" s="5"/>
      <c r="Q298" s="5"/>
    </row>
    <row r="299" spans="7:17" s="25" customFormat="1" x14ac:dyDescent="0.2">
      <c r="G299" s="87"/>
      <c r="J299" s="5"/>
      <c r="K299" s="5"/>
      <c r="L299" s="5"/>
      <c r="M299" s="5"/>
      <c r="N299" s="5"/>
      <c r="O299" s="5"/>
      <c r="P299" s="5"/>
      <c r="Q299" s="5"/>
    </row>
    <row r="300" spans="7:17" s="25" customFormat="1" x14ac:dyDescent="0.2">
      <c r="G300" s="87"/>
      <c r="J300" s="5"/>
      <c r="K300" s="5"/>
      <c r="L300" s="5"/>
      <c r="M300" s="5"/>
      <c r="N300" s="5"/>
      <c r="O300" s="5"/>
      <c r="P300" s="5"/>
      <c r="Q300" s="5"/>
    </row>
    <row r="301" spans="7:17" s="25" customFormat="1" x14ac:dyDescent="0.2">
      <c r="G301" s="87"/>
      <c r="J301" s="5"/>
      <c r="K301" s="5"/>
      <c r="L301" s="5"/>
      <c r="M301" s="5"/>
      <c r="N301" s="5"/>
      <c r="O301" s="5"/>
      <c r="P301" s="5"/>
      <c r="Q301" s="5"/>
    </row>
    <row r="302" spans="7:17" s="25" customFormat="1" x14ac:dyDescent="0.2">
      <c r="G302" s="87"/>
      <c r="J302" s="5"/>
      <c r="K302" s="5"/>
      <c r="L302" s="5"/>
      <c r="M302" s="5"/>
      <c r="N302" s="5"/>
      <c r="O302" s="5"/>
      <c r="P302" s="5"/>
      <c r="Q302" s="5"/>
    </row>
    <row r="303" spans="7:17" s="25" customFormat="1" x14ac:dyDescent="0.2">
      <c r="G303" s="87"/>
      <c r="J303" s="5"/>
      <c r="K303" s="5"/>
      <c r="L303" s="5"/>
      <c r="M303" s="5"/>
      <c r="N303" s="5"/>
      <c r="O303" s="5"/>
      <c r="P303" s="5"/>
      <c r="Q303" s="5"/>
    </row>
    <row r="304" spans="7:17" s="25" customFormat="1" x14ac:dyDescent="0.2">
      <c r="G304" s="87"/>
      <c r="J304" s="5"/>
      <c r="K304" s="5"/>
      <c r="L304" s="5"/>
      <c r="M304" s="5"/>
      <c r="N304" s="5"/>
      <c r="O304" s="5"/>
      <c r="P304" s="5"/>
      <c r="Q304" s="5"/>
    </row>
    <row r="305" spans="7:17" s="25" customFormat="1" x14ac:dyDescent="0.2">
      <c r="G305" s="87"/>
      <c r="J305" s="5"/>
      <c r="K305" s="5"/>
      <c r="L305" s="5"/>
      <c r="M305" s="5"/>
      <c r="N305" s="5"/>
      <c r="O305" s="5"/>
      <c r="P305" s="5"/>
      <c r="Q305" s="5"/>
    </row>
    <row r="306" spans="7:17" s="25" customFormat="1" x14ac:dyDescent="0.2">
      <c r="G306" s="87"/>
      <c r="J306" s="5"/>
      <c r="K306" s="5"/>
      <c r="L306" s="5"/>
      <c r="M306" s="5"/>
      <c r="N306" s="5"/>
      <c r="O306" s="5"/>
      <c r="P306" s="5"/>
      <c r="Q306" s="5"/>
    </row>
    <row r="307" spans="7:17" s="25" customFormat="1" x14ac:dyDescent="0.2">
      <c r="G307" s="87"/>
      <c r="J307" s="5"/>
      <c r="K307" s="5"/>
      <c r="L307" s="5"/>
      <c r="M307" s="5"/>
      <c r="N307" s="5"/>
      <c r="O307" s="5"/>
      <c r="P307" s="5"/>
      <c r="Q307" s="5"/>
    </row>
    <row r="308" spans="7:17" s="25" customFormat="1" x14ac:dyDescent="0.2">
      <c r="G308" s="87"/>
      <c r="J308" s="5"/>
      <c r="K308" s="5"/>
      <c r="L308" s="5"/>
      <c r="M308" s="5"/>
      <c r="N308" s="5"/>
      <c r="O308" s="5"/>
      <c r="P308" s="5"/>
      <c r="Q308" s="5"/>
    </row>
    <row r="309" spans="7:17" s="25" customFormat="1" x14ac:dyDescent="0.2">
      <c r="G309" s="87"/>
      <c r="J309" s="5"/>
      <c r="K309" s="5"/>
      <c r="L309" s="5"/>
      <c r="M309" s="5"/>
      <c r="N309" s="5"/>
      <c r="O309" s="5"/>
      <c r="P309" s="5"/>
      <c r="Q309" s="5"/>
    </row>
    <row r="310" spans="7:17" s="25" customFormat="1" x14ac:dyDescent="0.2">
      <c r="G310" s="87"/>
      <c r="J310" s="5"/>
      <c r="K310" s="5"/>
      <c r="L310" s="5"/>
      <c r="M310" s="5"/>
      <c r="N310" s="5"/>
      <c r="O310" s="5"/>
      <c r="P310" s="5"/>
      <c r="Q310" s="5"/>
    </row>
    <row r="311" spans="7:17" s="25" customFormat="1" x14ac:dyDescent="0.2">
      <c r="G311" s="87"/>
      <c r="J311" s="5"/>
      <c r="K311" s="5"/>
      <c r="L311" s="5"/>
      <c r="M311" s="5"/>
      <c r="N311" s="5"/>
      <c r="O311" s="5"/>
      <c r="P311" s="5"/>
      <c r="Q311" s="5"/>
    </row>
    <row r="312" spans="7:17" s="25" customFormat="1" x14ac:dyDescent="0.2">
      <c r="G312" s="87"/>
      <c r="J312" s="5"/>
      <c r="K312" s="5"/>
      <c r="L312" s="5"/>
      <c r="M312" s="5"/>
      <c r="N312" s="5"/>
      <c r="O312" s="5"/>
      <c r="P312" s="5"/>
      <c r="Q312" s="5"/>
    </row>
    <row r="313" spans="7:17" s="25" customFormat="1" x14ac:dyDescent="0.2">
      <c r="G313" s="87"/>
      <c r="J313" s="5"/>
      <c r="K313" s="5"/>
      <c r="L313" s="5"/>
      <c r="M313" s="5"/>
      <c r="N313" s="5"/>
      <c r="O313" s="5"/>
      <c r="P313" s="5"/>
      <c r="Q313" s="5"/>
    </row>
    <row r="314" spans="7:17" s="25" customFormat="1" x14ac:dyDescent="0.2">
      <c r="G314" s="87"/>
      <c r="J314" s="5"/>
      <c r="K314" s="5"/>
      <c r="L314" s="5"/>
      <c r="M314" s="5"/>
      <c r="N314" s="5"/>
      <c r="O314" s="5"/>
      <c r="P314" s="5"/>
      <c r="Q314" s="5"/>
    </row>
    <row r="315" spans="7:17" s="25" customFormat="1" x14ac:dyDescent="0.2">
      <c r="G315" s="87"/>
      <c r="J315" s="5"/>
      <c r="K315" s="5"/>
      <c r="L315" s="5"/>
      <c r="M315" s="5"/>
      <c r="N315" s="5"/>
      <c r="O315" s="5"/>
      <c r="P315" s="5"/>
      <c r="Q315" s="5"/>
    </row>
    <row r="316" spans="7:17" s="25" customFormat="1" x14ac:dyDescent="0.2">
      <c r="G316" s="87"/>
      <c r="J316" s="5"/>
      <c r="K316" s="5"/>
      <c r="L316" s="5"/>
      <c r="M316" s="5"/>
      <c r="N316" s="5"/>
      <c r="O316" s="5"/>
      <c r="P316" s="5"/>
      <c r="Q316" s="5"/>
    </row>
    <row r="317" spans="7:17" s="25" customFormat="1" x14ac:dyDescent="0.2">
      <c r="G317" s="87"/>
      <c r="J317" s="5"/>
      <c r="K317" s="5"/>
      <c r="L317" s="5"/>
      <c r="M317" s="5"/>
      <c r="N317" s="5"/>
      <c r="O317" s="5"/>
      <c r="P317" s="5"/>
      <c r="Q317" s="5"/>
    </row>
    <row r="318" spans="7:17" s="25" customFormat="1" x14ac:dyDescent="0.2">
      <c r="G318" s="87"/>
      <c r="J318" s="5"/>
      <c r="K318" s="5"/>
      <c r="L318" s="5"/>
      <c r="M318" s="5"/>
      <c r="N318" s="5"/>
      <c r="O318" s="5"/>
      <c r="P318" s="5"/>
      <c r="Q318" s="5"/>
    </row>
    <row r="319" spans="7:17" s="25" customFormat="1" x14ac:dyDescent="0.2">
      <c r="G319" s="87"/>
      <c r="J319" s="5"/>
      <c r="K319" s="5"/>
      <c r="L319" s="5"/>
      <c r="M319" s="5"/>
      <c r="N319" s="5"/>
      <c r="O319" s="5"/>
      <c r="P319" s="5"/>
      <c r="Q319" s="5"/>
    </row>
    <row r="320" spans="7:17" s="25" customFormat="1" x14ac:dyDescent="0.2">
      <c r="G320" s="87"/>
      <c r="J320" s="5"/>
      <c r="K320" s="5"/>
      <c r="L320" s="5"/>
      <c r="M320" s="5"/>
      <c r="N320" s="5"/>
      <c r="O320" s="5"/>
      <c r="P320" s="5"/>
      <c r="Q320" s="5"/>
    </row>
    <row r="321" spans="7:17" s="25" customFormat="1" x14ac:dyDescent="0.2">
      <c r="G321" s="87"/>
      <c r="J321" s="5"/>
      <c r="K321" s="5"/>
      <c r="L321" s="5"/>
      <c r="M321" s="5"/>
      <c r="N321" s="5"/>
      <c r="O321" s="5"/>
      <c r="P321" s="5"/>
      <c r="Q321" s="5"/>
    </row>
    <row r="322" spans="7:17" s="25" customFormat="1" x14ac:dyDescent="0.2">
      <c r="G322" s="87"/>
      <c r="J322" s="5"/>
      <c r="K322" s="5"/>
      <c r="L322" s="5"/>
      <c r="M322" s="5"/>
      <c r="N322" s="5"/>
      <c r="O322" s="5"/>
      <c r="P322" s="5"/>
      <c r="Q322" s="5"/>
    </row>
    <row r="323" spans="7:17" s="25" customFormat="1" x14ac:dyDescent="0.2">
      <c r="G323" s="87"/>
      <c r="J323" s="5"/>
      <c r="K323" s="5"/>
      <c r="L323" s="5"/>
      <c r="M323" s="5"/>
      <c r="N323" s="5"/>
      <c r="O323" s="5"/>
      <c r="P323" s="5"/>
      <c r="Q323" s="5"/>
    </row>
    <row r="324" spans="7:17" s="25" customFormat="1" x14ac:dyDescent="0.2">
      <c r="G324" s="87"/>
      <c r="J324" s="5"/>
      <c r="K324" s="5"/>
      <c r="L324" s="5"/>
      <c r="M324" s="5"/>
      <c r="N324" s="5"/>
      <c r="O324" s="5"/>
      <c r="P324" s="5"/>
      <c r="Q324" s="5"/>
    </row>
    <row r="325" spans="7:17" s="25" customFormat="1" x14ac:dyDescent="0.2">
      <c r="G325" s="87"/>
      <c r="J325" s="5"/>
      <c r="K325" s="5"/>
      <c r="L325" s="5"/>
      <c r="M325" s="5"/>
      <c r="N325" s="5"/>
      <c r="O325" s="5"/>
      <c r="P325" s="5"/>
      <c r="Q325" s="5"/>
    </row>
    <row r="326" spans="7:17" s="25" customFormat="1" x14ac:dyDescent="0.2">
      <c r="G326" s="87"/>
      <c r="J326" s="5"/>
      <c r="K326" s="5"/>
      <c r="L326" s="5"/>
      <c r="M326" s="5"/>
      <c r="N326" s="5"/>
      <c r="O326" s="5"/>
      <c r="P326" s="5"/>
      <c r="Q326" s="5"/>
    </row>
    <row r="327" spans="7:17" s="25" customFormat="1" x14ac:dyDescent="0.2">
      <c r="G327" s="87"/>
      <c r="J327" s="5"/>
      <c r="K327" s="5"/>
      <c r="L327" s="5"/>
      <c r="M327" s="5"/>
      <c r="N327" s="5"/>
      <c r="O327" s="5"/>
      <c r="P327" s="5"/>
      <c r="Q327" s="5"/>
    </row>
    <row r="328" spans="7:17" s="25" customFormat="1" x14ac:dyDescent="0.2">
      <c r="G328" s="87"/>
      <c r="J328" s="5"/>
      <c r="K328" s="5"/>
      <c r="L328" s="5"/>
      <c r="M328" s="5"/>
      <c r="N328" s="5"/>
      <c r="O328" s="5"/>
      <c r="P328" s="5"/>
      <c r="Q328" s="5"/>
    </row>
    <row r="329" spans="7:17" s="25" customFormat="1" x14ac:dyDescent="0.2">
      <c r="G329" s="87"/>
      <c r="J329" s="5"/>
      <c r="K329" s="5"/>
      <c r="L329" s="5"/>
      <c r="M329" s="5"/>
      <c r="N329" s="5"/>
      <c r="O329" s="5"/>
      <c r="P329" s="5"/>
      <c r="Q329" s="5"/>
    </row>
    <row r="330" spans="7:17" s="25" customFormat="1" x14ac:dyDescent="0.2">
      <c r="G330" s="87"/>
      <c r="J330" s="5"/>
      <c r="K330" s="5"/>
      <c r="L330" s="5"/>
      <c r="M330" s="5"/>
      <c r="N330" s="5"/>
      <c r="O330" s="5"/>
      <c r="P330" s="5"/>
      <c r="Q330" s="5"/>
    </row>
    <row r="331" spans="7:17" s="25" customFormat="1" x14ac:dyDescent="0.2">
      <c r="G331" s="87"/>
      <c r="J331" s="5"/>
      <c r="K331" s="5"/>
      <c r="L331" s="5"/>
      <c r="M331" s="5"/>
      <c r="N331" s="5"/>
      <c r="O331" s="5"/>
      <c r="P331" s="5"/>
      <c r="Q331" s="5"/>
    </row>
    <row r="332" spans="7:17" s="25" customFormat="1" x14ac:dyDescent="0.2">
      <c r="G332" s="87"/>
      <c r="J332" s="5"/>
      <c r="K332" s="5"/>
      <c r="L332" s="5"/>
      <c r="M332" s="5"/>
      <c r="N332" s="5"/>
      <c r="O332" s="5"/>
      <c r="P332" s="5"/>
      <c r="Q332" s="5"/>
    </row>
    <row r="333" spans="7:17" s="25" customFormat="1" x14ac:dyDescent="0.2">
      <c r="G333" s="87"/>
      <c r="J333" s="5"/>
      <c r="K333" s="5"/>
      <c r="L333" s="5"/>
      <c r="M333" s="5"/>
      <c r="N333" s="5"/>
      <c r="O333" s="5"/>
      <c r="P333" s="5"/>
      <c r="Q333" s="5"/>
    </row>
    <row r="334" spans="7:17" s="25" customFormat="1" x14ac:dyDescent="0.2">
      <c r="G334" s="87"/>
      <c r="J334" s="5"/>
      <c r="K334" s="5"/>
      <c r="L334" s="5"/>
      <c r="M334" s="5"/>
      <c r="N334" s="5"/>
      <c r="O334" s="5"/>
      <c r="P334" s="5"/>
      <c r="Q334" s="5"/>
    </row>
    <row r="335" spans="7:17" s="25" customFormat="1" x14ac:dyDescent="0.2">
      <c r="G335" s="87"/>
      <c r="J335" s="5"/>
      <c r="K335" s="5"/>
      <c r="L335" s="5"/>
      <c r="M335" s="5"/>
      <c r="N335" s="5"/>
      <c r="O335" s="5"/>
      <c r="P335" s="5"/>
      <c r="Q335" s="5"/>
    </row>
    <row r="336" spans="7:17" s="25" customFormat="1" x14ac:dyDescent="0.2">
      <c r="G336" s="87"/>
      <c r="J336" s="5"/>
      <c r="K336" s="5"/>
      <c r="L336" s="5"/>
      <c r="M336" s="5"/>
      <c r="N336" s="5"/>
      <c r="O336" s="5"/>
      <c r="P336" s="5"/>
      <c r="Q336" s="5"/>
    </row>
    <row r="337" spans="7:17" s="25" customFormat="1" x14ac:dyDescent="0.2">
      <c r="G337" s="87"/>
      <c r="J337" s="5"/>
      <c r="K337" s="5"/>
      <c r="L337" s="5"/>
      <c r="M337" s="5"/>
      <c r="N337" s="5"/>
      <c r="O337" s="5"/>
      <c r="P337" s="5"/>
      <c r="Q337" s="5"/>
    </row>
    <row r="338" spans="7:17" s="25" customFormat="1" x14ac:dyDescent="0.2">
      <c r="G338" s="87"/>
      <c r="J338" s="5"/>
      <c r="K338" s="5"/>
      <c r="L338" s="5"/>
      <c r="M338" s="5"/>
      <c r="N338" s="5"/>
      <c r="O338" s="5"/>
      <c r="P338" s="5"/>
      <c r="Q338" s="5"/>
    </row>
    <row r="339" spans="7:17" s="25" customFormat="1" x14ac:dyDescent="0.2">
      <c r="G339" s="87"/>
      <c r="J339" s="5"/>
      <c r="K339" s="5"/>
      <c r="L339" s="5"/>
      <c r="M339" s="5"/>
      <c r="N339" s="5"/>
      <c r="O339" s="5"/>
      <c r="P339" s="5"/>
      <c r="Q339" s="5"/>
    </row>
    <row r="340" spans="7:17" s="25" customFormat="1" x14ac:dyDescent="0.2">
      <c r="G340" s="87"/>
      <c r="J340" s="5"/>
      <c r="K340" s="5"/>
      <c r="L340" s="5"/>
      <c r="M340" s="5"/>
      <c r="N340" s="5"/>
      <c r="O340" s="5"/>
      <c r="P340" s="5"/>
      <c r="Q340" s="5"/>
    </row>
    <row r="341" spans="7:17" s="25" customFormat="1" x14ac:dyDescent="0.2">
      <c r="G341" s="87"/>
      <c r="J341" s="5"/>
      <c r="K341" s="5"/>
      <c r="L341" s="5"/>
      <c r="M341" s="5"/>
      <c r="N341" s="5"/>
      <c r="O341" s="5"/>
      <c r="P341" s="5"/>
      <c r="Q341" s="5"/>
    </row>
    <row r="342" spans="7:17" s="25" customFormat="1" x14ac:dyDescent="0.2">
      <c r="G342" s="87"/>
      <c r="J342" s="5"/>
      <c r="K342" s="5"/>
      <c r="L342" s="5"/>
      <c r="M342" s="5"/>
      <c r="N342" s="5"/>
      <c r="O342" s="5"/>
      <c r="P342" s="5"/>
      <c r="Q342" s="5"/>
    </row>
    <row r="343" spans="7:17" s="25" customFormat="1" x14ac:dyDescent="0.2">
      <c r="G343" s="87"/>
      <c r="J343" s="5"/>
      <c r="K343" s="5"/>
      <c r="L343" s="5"/>
      <c r="M343" s="5"/>
      <c r="N343" s="5"/>
      <c r="O343" s="5"/>
      <c r="P343" s="5"/>
      <c r="Q343" s="5"/>
    </row>
    <row r="344" spans="7:17" s="25" customFormat="1" x14ac:dyDescent="0.2">
      <c r="G344" s="87"/>
      <c r="J344" s="5"/>
      <c r="K344" s="5"/>
      <c r="L344" s="5"/>
      <c r="M344" s="5"/>
      <c r="N344" s="5"/>
      <c r="O344" s="5"/>
      <c r="P344" s="5"/>
      <c r="Q344" s="5"/>
    </row>
    <row r="345" spans="7:17" s="25" customFormat="1" x14ac:dyDescent="0.2">
      <c r="G345" s="87"/>
      <c r="J345" s="5"/>
      <c r="K345" s="5"/>
      <c r="L345" s="5"/>
      <c r="M345" s="5"/>
      <c r="N345" s="5"/>
      <c r="O345" s="5"/>
      <c r="P345" s="5"/>
      <c r="Q345" s="5"/>
    </row>
    <row r="346" spans="7:17" s="25" customFormat="1" x14ac:dyDescent="0.2">
      <c r="G346" s="87"/>
      <c r="J346" s="5"/>
      <c r="K346" s="5"/>
      <c r="L346" s="5"/>
      <c r="M346" s="5"/>
      <c r="N346" s="5"/>
      <c r="O346" s="5"/>
      <c r="P346" s="5"/>
      <c r="Q346" s="5"/>
    </row>
    <row r="347" spans="7:17" s="25" customFormat="1" x14ac:dyDescent="0.2">
      <c r="G347" s="87"/>
      <c r="J347" s="5"/>
      <c r="K347" s="5"/>
      <c r="L347" s="5"/>
      <c r="M347" s="5"/>
      <c r="N347" s="5"/>
      <c r="O347" s="5"/>
      <c r="P347" s="5"/>
      <c r="Q347" s="5"/>
    </row>
    <row r="348" spans="7:17" s="25" customFormat="1" x14ac:dyDescent="0.2">
      <c r="G348" s="87"/>
      <c r="J348" s="5"/>
      <c r="K348" s="5"/>
      <c r="L348" s="5"/>
      <c r="M348" s="5"/>
      <c r="N348" s="5"/>
      <c r="O348" s="5"/>
      <c r="P348" s="5"/>
      <c r="Q348" s="5"/>
    </row>
    <row r="349" spans="7:17" s="25" customFormat="1" x14ac:dyDescent="0.2">
      <c r="G349" s="87"/>
      <c r="J349" s="5"/>
      <c r="K349" s="5"/>
      <c r="L349" s="5"/>
      <c r="M349" s="5"/>
      <c r="N349" s="5"/>
      <c r="O349" s="5"/>
      <c r="P349" s="5"/>
      <c r="Q349" s="5"/>
    </row>
    <row r="350" spans="7:17" s="25" customFormat="1" x14ac:dyDescent="0.2">
      <c r="G350" s="87"/>
      <c r="J350" s="5"/>
      <c r="K350" s="5"/>
      <c r="L350" s="5"/>
      <c r="M350" s="5"/>
      <c r="N350" s="5"/>
      <c r="O350" s="5"/>
      <c r="P350" s="5"/>
      <c r="Q350" s="5"/>
    </row>
    <row r="351" spans="7:17" s="25" customFormat="1" x14ac:dyDescent="0.2">
      <c r="G351" s="87"/>
      <c r="J351" s="5"/>
      <c r="K351" s="5"/>
      <c r="L351" s="5"/>
      <c r="M351" s="5"/>
      <c r="N351" s="5"/>
      <c r="O351" s="5"/>
      <c r="P351" s="5"/>
      <c r="Q351" s="5"/>
    </row>
    <row r="352" spans="7:17" s="25" customFormat="1" x14ac:dyDescent="0.2">
      <c r="G352" s="87"/>
      <c r="J352" s="5"/>
      <c r="K352" s="5"/>
      <c r="L352" s="5"/>
      <c r="M352" s="5"/>
      <c r="N352" s="5"/>
      <c r="O352" s="5"/>
      <c r="P352" s="5"/>
      <c r="Q352" s="5"/>
    </row>
    <row r="353" spans="7:17" s="25" customFormat="1" x14ac:dyDescent="0.2">
      <c r="G353" s="87"/>
      <c r="J353" s="5"/>
      <c r="K353" s="5"/>
      <c r="L353" s="5"/>
      <c r="M353" s="5"/>
      <c r="N353" s="5"/>
      <c r="O353" s="5"/>
      <c r="P353" s="5"/>
      <c r="Q353" s="5"/>
    </row>
    <row r="354" spans="7:17" s="25" customFormat="1" x14ac:dyDescent="0.2">
      <c r="G354" s="87"/>
      <c r="J354" s="5"/>
      <c r="K354" s="5"/>
      <c r="L354" s="5"/>
      <c r="M354" s="5"/>
      <c r="N354" s="5"/>
      <c r="O354" s="5"/>
      <c r="P354" s="5"/>
      <c r="Q354" s="5"/>
    </row>
    <row r="355" spans="7:17" s="25" customFormat="1" x14ac:dyDescent="0.2">
      <c r="G355" s="87"/>
      <c r="J355" s="5"/>
      <c r="K355" s="5"/>
      <c r="L355" s="5"/>
      <c r="M355" s="5"/>
      <c r="N355" s="5"/>
      <c r="O355" s="5"/>
      <c r="P355" s="5"/>
      <c r="Q355" s="5"/>
    </row>
    <row r="356" spans="7:17" s="25" customFormat="1" x14ac:dyDescent="0.2">
      <c r="G356" s="87"/>
      <c r="J356" s="5"/>
      <c r="K356" s="5"/>
      <c r="L356" s="5"/>
      <c r="M356" s="5"/>
      <c r="N356" s="5"/>
      <c r="O356" s="5"/>
      <c r="P356" s="5"/>
      <c r="Q356" s="5"/>
    </row>
    <row r="357" spans="7:17" s="25" customFormat="1" x14ac:dyDescent="0.2">
      <c r="G357" s="87"/>
      <c r="J357" s="5"/>
      <c r="K357" s="5"/>
      <c r="L357" s="5"/>
      <c r="M357" s="5"/>
      <c r="N357" s="5"/>
      <c r="O357" s="5"/>
      <c r="P357" s="5"/>
      <c r="Q357" s="5"/>
    </row>
    <row r="358" spans="7:17" s="25" customFormat="1" x14ac:dyDescent="0.2">
      <c r="G358" s="87"/>
      <c r="J358" s="5"/>
      <c r="K358" s="5"/>
      <c r="L358" s="5"/>
      <c r="M358" s="5"/>
      <c r="N358" s="5"/>
      <c r="O358" s="5"/>
      <c r="P358" s="5"/>
      <c r="Q358" s="5"/>
    </row>
    <row r="359" spans="7:17" s="25" customFormat="1" x14ac:dyDescent="0.2">
      <c r="G359" s="87"/>
      <c r="J359" s="5"/>
      <c r="K359" s="5"/>
      <c r="L359" s="5"/>
      <c r="M359" s="5"/>
      <c r="N359" s="5"/>
      <c r="O359" s="5"/>
      <c r="P359" s="5"/>
      <c r="Q359" s="5"/>
    </row>
    <row r="360" spans="7:17" s="25" customFormat="1" x14ac:dyDescent="0.2">
      <c r="G360" s="87"/>
      <c r="J360" s="5"/>
      <c r="K360" s="5"/>
      <c r="L360" s="5"/>
      <c r="M360" s="5"/>
      <c r="N360" s="5"/>
      <c r="O360" s="5"/>
      <c r="P360" s="5"/>
      <c r="Q360" s="5"/>
    </row>
    <row r="361" spans="7:17" s="25" customFormat="1" x14ac:dyDescent="0.2">
      <c r="G361" s="87"/>
      <c r="J361" s="5"/>
      <c r="K361" s="5"/>
      <c r="L361" s="5"/>
      <c r="M361" s="5"/>
      <c r="N361" s="5"/>
      <c r="O361" s="5"/>
      <c r="P361" s="5"/>
      <c r="Q361" s="5"/>
    </row>
    <row r="362" spans="7:17" s="25" customFormat="1" x14ac:dyDescent="0.2">
      <c r="G362" s="87"/>
      <c r="J362" s="5"/>
      <c r="K362" s="5"/>
      <c r="L362" s="5"/>
      <c r="M362" s="5"/>
      <c r="N362" s="5"/>
      <c r="O362" s="5"/>
      <c r="P362" s="5"/>
      <c r="Q362" s="5"/>
    </row>
    <row r="363" spans="7:17" s="25" customFormat="1" x14ac:dyDescent="0.2">
      <c r="G363" s="87"/>
      <c r="J363" s="5"/>
      <c r="K363" s="5"/>
      <c r="L363" s="5"/>
      <c r="M363" s="5"/>
      <c r="N363" s="5"/>
      <c r="O363" s="5"/>
      <c r="P363" s="5"/>
      <c r="Q363" s="5"/>
    </row>
    <row r="364" spans="7:17" s="25" customFormat="1" x14ac:dyDescent="0.2">
      <c r="G364" s="87"/>
      <c r="J364" s="5"/>
      <c r="K364" s="5"/>
      <c r="L364" s="5"/>
      <c r="M364" s="5"/>
      <c r="N364" s="5"/>
      <c r="O364" s="5"/>
      <c r="P364" s="5"/>
      <c r="Q364" s="5"/>
    </row>
    <row r="365" spans="7:17" s="25" customFormat="1" x14ac:dyDescent="0.2">
      <c r="G365" s="87"/>
      <c r="J365" s="5"/>
      <c r="K365" s="5"/>
      <c r="L365" s="5"/>
      <c r="M365" s="5"/>
      <c r="N365" s="5"/>
      <c r="O365" s="5"/>
      <c r="P365" s="5"/>
      <c r="Q365" s="5"/>
    </row>
    <row r="366" spans="7:17" s="25" customFormat="1" x14ac:dyDescent="0.2">
      <c r="G366" s="87"/>
      <c r="J366" s="5"/>
      <c r="K366" s="5"/>
      <c r="L366" s="5"/>
      <c r="M366" s="5"/>
      <c r="N366" s="5"/>
      <c r="O366" s="5"/>
      <c r="P366" s="5"/>
      <c r="Q366" s="5"/>
    </row>
    <row r="367" spans="7:17" s="25" customFormat="1" x14ac:dyDescent="0.2">
      <c r="G367" s="87"/>
      <c r="J367" s="5"/>
      <c r="K367" s="5"/>
      <c r="L367" s="5"/>
      <c r="M367" s="5"/>
      <c r="N367" s="5"/>
      <c r="O367" s="5"/>
      <c r="P367" s="5"/>
      <c r="Q367" s="5"/>
    </row>
    <row r="368" spans="7:17" s="25" customFormat="1" x14ac:dyDescent="0.2">
      <c r="G368" s="87"/>
      <c r="J368" s="5"/>
      <c r="K368" s="5"/>
      <c r="L368" s="5"/>
      <c r="M368" s="5"/>
      <c r="N368" s="5"/>
      <c r="O368" s="5"/>
      <c r="P368" s="5"/>
      <c r="Q368" s="5"/>
    </row>
    <row r="369" spans="7:17" s="25" customFormat="1" x14ac:dyDescent="0.2">
      <c r="G369" s="87"/>
      <c r="J369" s="5"/>
      <c r="K369" s="5"/>
      <c r="L369" s="5"/>
      <c r="M369" s="5"/>
      <c r="N369" s="5"/>
      <c r="O369" s="5"/>
      <c r="P369" s="5"/>
      <c r="Q369" s="5"/>
    </row>
    <row r="370" spans="7:17" s="25" customFormat="1" x14ac:dyDescent="0.2">
      <c r="G370" s="87"/>
      <c r="J370" s="5"/>
      <c r="K370" s="5"/>
      <c r="L370" s="5"/>
      <c r="M370" s="5"/>
      <c r="N370" s="5"/>
      <c r="O370" s="5"/>
      <c r="P370" s="5"/>
      <c r="Q370" s="5"/>
    </row>
    <row r="371" spans="7:17" s="25" customFormat="1" x14ac:dyDescent="0.2">
      <c r="G371" s="87"/>
      <c r="J371" s="5"/>
      <c r="K371" s="5"/>
      <c r="L371" s="5"/>
      <c r="M371" s="5"/>
      <c r="N371" s="5"/>
      <c r="O371" s="5"/>
      <c r="P371" s="5"/>
      <c r="Q371" s="5"/>
    </row>
    <row r="372" spans="7:17" s="25" customFormat="1" x14ac:dyDescent="0.2">
      <c r="G372" s="87"/>
      <c r="J372" s="5"/>
      <c r="K372" s="5"/>
      <c r="L372" s="5"/>
      <c r="M372" s="5"/>
      <c r="N372" s="5"/>
      <c r="O372" s="5"/>
      <c r="P372" s="5"/>
      <c r="Q372" s="5"/>
    </row>
    <row r="373" spans="7:17" s="25" customFormat="1" x14ac:dyDescent="0.2">
      <c r="G373" s="87"/>
      <c r="J373" s="5"/>
      <c r="K373" s="5"/>
      <c r="L373" s="5"/>
      <c r="M373" s="5"/>
      <c r="N373" s="5"/>
      <c r="O373" s="5"/>
      <c r="P373" s="5"/>
      <c r="Q373" s="5"/>
    </row>
    <row r="374" spans="7:17" s="25" customFormat="1" x14ac:dyDescent="0.2">
      <c r="G374" s="87"/>
      <c r="J374" s="5"/>
      <c r="K374" s="5"/>
      <c r="L374" s="5"/>
      <c r="M374" s="5"/>
      <c r="N374" s="5"/>
      <c r="O374" s="5"/>
      <c r="P374" s="5"/>
      <c r="Q374" s="5"/>
    </row>
    <row r="375" spans="7:17" s="25" customFormat="1" x14ac:dyDescent="0.2">
      <c r="G375" s="87"/>
      <c r="J375" s="5"/>
      <c r="K375" s="5"/>
      <c r="L375" s="5"/>
      <c r="M375" s="5"/>
      <c r="N375" s="5"/>
      <c r="O375" s="5"/>
      <c r="P375" s="5"/>
      <c r="Q375" s="5"/>
    </row>
    <row r="376" spans="7:17" s="25" customFormat="1" x14ac:dyDescent="0.2">
      <c r="G376" s="87"/>
      <c r="J376" s="5"/>
      <c r="K376" s="5"/>
      <c r="L376" s="5"/>
      <c r="M376" s="5"/>
      <c r="N376" s="5"/>
      <c r="O376" s="5"/>
      <c r="P376" s="5"/>
      <c r="Q376" s="5"/>
    </row>
    <row r="377" spans="7:17" s="25" customFormat="1" x14ac:dyDescent="0.2">
      <c r="G377" s="87"/>
      <c r="J377" s="5"/>
      <c r="K377" s="5"/>
      <c r="L377" s="5"/>
      <c r="M377" s="5"/>
      <c r="N377" s="5"/>
      <c r="O377" s="5"/>
      <c r="P377" s="5"/>
      <c r="Q377" s="5"/>
    </row>
    <row r="378" spans="7:17" s="25" customFormat="1" x14ac:dyDescent="0.2">
      <c r="G378" s="87"/>
      <c r="J378" s="5"/>
      <c r="K378" s="5"/>
      <c r="L378" s="5"/>
      <c r="M378" s="5"/>
      <c r="N378" s="5"/>
      <c r="O378" s="5"/>
      <c r="P378" s="5"/>
      <c r="Q378" s="5"/>
    </row>
    <row r="379" spans="7:17" s="25" customFormat="1" x14ac:dyDescent="0.2">
      <c r="G379" s="87"/>
      <c r="J379" s="5"/>
      <c r="K379" s="5"/>
      <c r="L379" s="5"/>
      <c r="M379" s="5"/>
      <c r="N379" s="5"/>
      <c r="O379" s="5"/>
      <c r="P379" s="5"/>
      <c r="Q379" s="5"/>
    </row>
    <row r="380" spans="7:17" s="25" customFormat="1" x14ac:dyDescent="0.2">
      <c r="G380" s="87"/>
      <c r="J380" s="5"/>
      <c r="K380" s="5"/>
      <c r="L380" s="5"/>
      <c r="M380" s="5"/>
      <c r="N380" s="5"/>
      <c r="O380" s="5"/>
      <c r="P380" s="5"/>
      <c r="Q380" s="5"/>
    </row>
    <row r="381" spans="7:17" s="25" customFormat="1" x14ac:dyDescent="0.2">
      <c r="G381" s="87"/>
      <c r="J381" s="5"/>
      <c r="K381" s="5"/>
      <c r="L381" s="5"/>
      <c r="M381" s="5"/>
      <c r="N381" s="5"/>
      <c r="O381" s="5"/>
      <c r="P381" s="5"/>
      <c r="Q381" s="5"/>
    </row>
    <row r="382" spans="7:17" s="25" customFormat="1" x14ac:dyDescent="0.2">
      <c r="G382" s="87"/>
      <c r="J382" s="5"/>
      <c r="K382" s="5"/>
      <c r="L382" s="5"/>
      <c r="M382" s="5"/>
      <c r="N382" s="5"/>
      <c r="O382" s="5"/>
      <c r="P382" s="5"/>
      <c r="Q382" s="5"/>
    </row>
    <row r="383" spans="7:17" s="25" customFormat="1" x14ac:dyDescent="0.2">
      <c r="G383" s="87"/>
      <c r="J383" s="5"/>
      <c r="K383" s="5"/>
      <c r="L383" s="5"/>
      <c r="M383" s="5"/>
      <c r="N383" s="5"/>
      <c r="O383" s="5"/>
      <c r="P383" s="5"/>
      <c r="Q383" s="5"/>
    </row>
    <row r="384" spans="7:17" s="25" customFormat="1" x14ac:dyDescent="0.2">
      <c r="G384" s="87"/>
      <c r="J384" s="5"/>
      <c r="K384" s="5"/>
      <c r="L384" s="5"/>
      <c r="M384" s="5"/>
      <c r="N384" s="5"/>
      <c r="O384" s="5"/>
      <c r="P384" s="5"/>
      <c r="Q384" s="5"/>
    </row>
    <row r="385" spans="7:17" s="25" customFormat="1" x14ac:dyDescent="0.2">
      <c r="G385" s="87"/>
      <c r="J385" s="5"/>
      <c r="K385" s="5"/>
      <c r="L385" s="5"/>
      <c r="M385" s="5"/>
      <c r="N385" s="5"/>
      <c r="O385" s="5"/>
      <c r="P385" s="5"/>
      <c r="Q385" s="5"/>
    </row>
    <row r="386" spans="7:17" s="25" customFormat="1" x14ac:dyDescent="0.2">
      <c r="G386" s="87"/>
      <c r="J386" s="5"/>
      <c r="K386" s="5"/>
      <c r="L386" s="5"/>
      <c r="M386" s="5"/>
      <c r="N386" s="5"/>
      <c r="O386" s="5"/>
      <c r="P386" s="5"/>
      <c r="Q386" s="5"/>
    </row>
    <row r="387" spans="7:17" s="25" customFormat="1" x14ac:dyDescent="0.2">
      <c r="G387" s="87"/>
      <c r="J387" s="5"/>
      <c r="K387" s="5"/>
      <c r="L387" s="5"/>
      <c r="M387" s="5"/>
      <c r="N387" s="5"/>
      <c r="O387" s="5"/>
      <c r="P387" s="5"/>
      <c r="Q387" s="5"/>
    </row>
    <row r="388" spans="7:17" s="25" customFormat="1" x14ac:dyDescent="0.2">
      <c r="G388" s="87"/>
      <c r="J388" s="5"/>
      <c r="K388" s="5"/>
      <c r="L388" s="5"/>
      <c r="M388" s="5"/>
      <c r="N388" s="5"/>
      <c r="O388" s="5"/>
      <c r="P388" s="5"/>
      <c r="Q388" s="5"/>
    </row>
    <row r="389" spans="7:17" s="25" customFormat="1" x14ac:dyDescent="0.2">
      <c r="G389" s="87"/>
      <c r="J389" s="5"/>
      <c r="K389" s="5"/>
      <c r="L389" s="5"/>
      <c r="M389" s="5"/>
      <c r="N389" s="5"/>
      <c r="O389" s="5"/>
      <c r="P389" s="5"/>
      <c r="Q389" s="5"/>
    </row>
    <row r="390" spans="7:17" s="25" customFormat="1" x14ac:dyDescent="0.2">
      <c r="G390" s="87"/>
      <c r="J390" s="5"/>
      <c r="K390" s="5"/>
      <c r="L390" s="5"/>
      <c r="M390" s="5"/>
      <c r="N390" s="5"/>
      <c r="O390" s="5"/>
      <c r="P390" s="5"/>
      <c r="Q390" s="5"/>
    </row>
    <row r="391" spans="7:17" s="25" customFormat="1" x14ac:dyDescent="0.2">
      <c r="G391" s="87"/>
      <c r="J391" s="5"/>
      <c r="K391" s="5"/>
      <c r="L391" s="5"/>
      <c r="M391" s="5"/>
      <c r="N391" s="5"/>
      <c r="O391" s="5"/>
      <c r="P391" s="5"/>
      <c r="Q391" s="5"/>
    </row>
    <row r="392" spans="7:17" s="25" customFormat="1" x14ac:dyDescent="0.2">
      <c r="G392" s="87"/>
      <c r="J392" s="5"/>
      <c r="K392" s="5"/>
      <c r="L392" s="5"/>
      <c r="M392" s="5"/>
      <c r="N392" s="5"/>
      <c r="O392" s="5"/>
      <c r="P392" s="5"/>
      <c r="Q392" s="5"/>
    </row>
    <row r="393" spans="7:17" s="25" customFormat="1" x14ac:dyDescent="0.2">
      <c r="G393" s="87"/>
      <c r="J393" s="5"/>
      <c r="K393" s="5"/>
      <c r="L393" s="5"/>
      <c r="M393" s="5"/>
      <c r="N393" s="5"/>
      <c r="O393" s="5"/>
      <c r="P393" s="5"/>
      <c r="Q393" s="5"/>
    </row>
    <row r="394" spans="7:17" s="25" customFormat="1" x14ac:dyDescent="0.2">
      <c r="G394" s="87"/>
      <c r="J394" s="5"/>
      <c r="K394" s="5"/>
      <c r="L394" s="5"/>
      <c r="M394" s="5"/>
      <c r="N394" s="5"/>
      <c r="O394" s="5"/>
      <c r="P394" s="5"/>
      <c r="Q394" s="5"/>
    </row>
    <row r="395" spans="7:17" s="25" customFormat="1" x14ac:dyDescent="0.2">
      <c r="G395" s="87"/>
      <c r="J395" s="5"/>
      <c r="K395" s="5"/>
      <c r="L395" s="5"/>
      <c r="M395" s="5"/>
      <c r="N395" s="5"/>
      <c r="O395" s="5"/>
      <c r="P395" s="5"/>
      <c r="Q395" s="5"/>
    </row>
    <row r="396" spans="7:17" s="25" customFormat="1" x14ac:dyDescent="0.2">
      <c r="G396" s="87"/>
      <c r="J396" s="5"/>
      <c r="K396" s="5"/>
      <c r="L396" s="5"/>
      <c r="M396" s="5"/>
      <c r="N396" s="5"/>
      <c r="O396" s="5"/>
      <c r="P396" s="5"/>
      <c r="Q396" s="5"/>
    </row>
    <row r="397" spans="7:17" s="25" customFormat="1" x14ac:dyDescent="0.2">
      <c r="G397" s="87"/>
      <c r="J397" s="5"/>
      <c r="K397" s="5"/>
      <c r="L397" s="5"/>
      <c r="M397" s="5"/>
      <c r="N397" s="5"/>
      <c r="O397" s="5"/>
      <c r="P397" s="5"/>
      <c r="Q397" s="5"/>
    </row>
    <row r="398" spans="7:17" s="25" customFormat="1" x14ac:dyDescent="0.2">
      <c r="G398" s="87"/>
      <c r="J398" s="5"/>
      <c r="K398" s="5"/>
      <c r="L398" s="5"/>
      <c r="M398" s="5"/>
      <c r="N398" s="5"/>
      <c r="O398" s="5"/>
      <c r="P398" s="5"/>
      <c r="Q398" s="5"/>
    </row>
    <row r="399" spans="7:17" s="25" customFormat="1" x14ac:dyDescent="0.2">
      <c r="G399" s="87"/>
      <c r="J399" s="5"/>
      <c r="K399" s="5"/>
      <c r="L399" s="5"/>
      <c r="M399" s="5"/>
      <c r="N399" s="5"/>
      <c r="O399" s="5"/>
      <c r="P399" s="5"/>
      <c r="Q399" s="5"/>
    </row>
    <row r="400" spans="7:17" s="25" customFormat="1" x14ac:dyDescent="0.2">
      <c r="G400" s="87"/>
      <c r="J400" s="5"/>
      <c r="K400" s="5"/>
      <c r="L400" s="5"/>
      <c r="M400" s="5"/>
      <c r="N400" s="5"/>
      <c r="O400" s="5"/>
      <c r="P400" s="5"/>
      <c r="Q400" s="5"/>
    </row>
    <row r="401" spans="7:17" s="25" customFormat="1" x14ac:dyDescent="0.2">
      <c r="G401" s="87"/>
      <c r="J401" s="5"/>
      <c r="K401" s="5"/>
      <c r="L401" s="5"/>
      <c r="M401" s="5"/>
      <c r="N401" s="5"/>
      <c r="O401" s="5"/>
      <c r="P401" s="5"/>
      <c r="Q401" s="5"/>
    </row>
    <row r="402" spans="7:17" s="25" customFormat="1" x14ac:dyDescent="0.2">
      <c r="G402" s="87"/>
      <c r="J402" s="5"/>
      <c r="K402" s="5"/>
      <c r="L402" s="5"/>
      <c r="M402" s="5"/>
      <c r="N402" s="5"/>
      <c r="O402" s="5"/>
      <c r="P402" s="5"/>
      <c r="Q402" s="5"/>
    </row>
    <row r="403" spans="7:17" s="25" customFormat="1" x14ac:dyDescent="0.2">
      <c r="G403" s="87"/>
      <c r="J403" s="5"/>
      <c r="K403" s="5"/>
      <c r="L403" s="5"/>
      <c r="M403" s="5"/>
      <c r="N403" s="5"/>
      <c r="O403" s="5"/>
      <c r="P403" s="5"/>
      <c r="Q403" s="5"/>
    </row>
    <row r="404" spans="7:17" s="25" customFormat="1" x14ac:dyDescent="0.2">
      <c r="G404" s="87"/>
      <c r="J404" s="5"/>
      <c r="K404" s="5"/>
      <c r="L404" s="5"/>
      <c r="M404" s="5"/>
      <c r="N404" s="5"/>
      <c r="O404" s="5"/>
      <c r="P404" s="5"/>
      <c r="Q404" s="5"/>
    </row>
    <row r="405" spans="7:17" s="25" customFormat="1" x14ac:dyDescent="0.2">
      <c r="G405" s="87"/>
      <c r="J405" s="5"/>
      <c r="K405" s="5"/>
      <c r="L405" s="5"/>
      <c r="M405" s="5"/>
      <c r="N405" s="5"/>
      <c r="O405" s="5"/>
      <c r="P405" s="5"/>
      <c r="Q405" s="5"/>
    </row>
    <row r="406" spans="7:17" s="25" customFormat="1" x14ac:dyDescent="0.2">
      <c r="G406" s="87"/>
      <c r="J406" s="5"/>
      <c r="K406" s="5"/>
      <c r="L406" s="5"/>
      <c r="M406" s="5"/>
      <c r="N406" s="5"/>
      <c r="O406" s="5"/>
      <c r="P406" s="5"/>
      <c r="Q406" s="5"/>
    </row>
    <row r="407" spans="7:17" s="25" customFormat="1" x14ac:dyDescent="0.2">
      <c r="G407" s="87"/>
      <c r="J407" s="5"/>
      <c r="K407" s="5"/>
      <c r="L407" s="5"/>
      <c r="M407" s="5"/>
      <c r="N407" s="5"/>
      <c r="O407" s="5"/>
      <c r="P407" s="5"/>
      <c r="Q407" s="5"/>
    </row>
    <row r="408" spans="7:17" s="25" customFormat="1" x14ac:dyDescent="0.2">
      <c r="G408" s="87"/>
      <c r="J408" s="5"/>
      <c r="K408" s="5"/>
      <c r="L408" s="5"/>
      <c r="M408" s="5"/>
      <c r="N408" s="5"/>
      <c r="O408" s="5"/>
      <c r="P408" s="5"/>
      <c r="Q408" s="5"/>
    </row>
    <row r="409" spans="7:17" s="25" customFormat="1" x14ac:dyDescent="0.2">
      <c r="G409" s="87"/>
      <c r="J409" s="5"/>
      <c r="K409" s="5"/>
      <c r="L409" s="5"/>
      <c r="M409" s="5"/>
      <c r="N409" s="5"/>
      <c r="O409" s="5"/>
      <c r="P409" s="5"/>
      <c r="Q409" s="5"/>
    </row>
    <row r="410" spans="7:17" s="25" customFormat="1" x14ac:dyDescent="0.2">
      <c r="G410" s="87"/>
      <c r="J410" s="5"/>
      <c r="K410" s="5"/>
      <c r="L410" s="5"/>
      <c r="M410" s="5"/>
      <c r="N410" s="5"/>
      <c r="O410" s="5"/>
      <c r="P410" s="5"/>
      <c r="Q410" s="5"/>
    </row>
    <row r="411" spans="7:17" s="25" customFormat="1" x14ac:dyDescent="0.2">
      <c r="G411" s="87"/>
      <c r="J411" s="5"/>
      <c r="K411" s="5"/>
      <c r="L411" s="5"/>
      <c r="M411" s="5"/>
      <c r="N411" s="5"/>
      <c r="O411" s="5"/>
      <c r="P411" s="5"/>
      <c r="Q411" s="5"/>
    </row>
    <row r="412" spans="7:17" s="25" customFormat="1" x14ac:dyDescent="0.2">
      <c r="G412" s="87"/>
      <c r="J412" s="5"/>
      <c r="K412" s="5"/>
      <c r="L412" s="5"/>
      <c r="M412" s="5"/>
      <c r="N412" s="5"/>
      <c r="O412" s="5"/>
      <c r="P412" s="5"/>
      <c r="Q412" s="5"/>
    </row>
    <row r="413" spans="7:17" s="25" customFormat="1" x14ac:dyDescent="0.2">
      <c r="G413" s="87"/>
      <c r="J413" s="5"/>
      <c r="K413" s="5"/>
      <c r="L413" s="5"/>
      <c r="M413" s="5"/>
      <c r="N413" s="5"/>
      <c r="O413" s="5"/>
      <c r="P413" s="5"/>
      <c r="Q413" s="5"/>
    </row>
    <row r="414" spans="7:17" s="25" customFormat="1" x14ac:dyDescent="0.2">
      <c r="G414" s="87"/>
      <c r="J414" s="5"/>
      <c r="K414" s="5"/>
      <c r="L414" s="5"/>
      <c r="M414" s="5"/>
      <c r="N414" s="5"/>
      <c r="O414" s="5"/>
      <c r="P414" s="5"/>
      <c r="Q414" s="5"/>
    </row>
    <row r="415" spans="7:17" s="25" customFormat="1" x14ac:dyDescent="0.2">
      <c r="G415" s="87"/>
      <c r="J415" s="5"/>
      <c r="K415" s="5"/>
      <c r="L415" s="5"/>
      <c r="M415" s="5"/>
      <c r="N415" s="5"/>
      <c r="O415" s="5"/>
      <c r="P415" s="5"/>
      <c r="Q415" s="5"/>
    </row>
    <row r="416" spans="7:17" s="25" customFormat="1" x14ac:dyDescent="0.2">
      <c r="G416" s="87"/>
      <c r="J416" s="5"/>
      <c r="K416" s="5"/>
      <c r="L416" s="5"/>
      <c r="M416" s="5"/>
      <c r="N416" s="5"/>
      <c r="O416" s="5"/>
      <c r="P416" s="5"/>
      <c r="Q416" s="5"/>
    </row>
    <row r="417" spans="7:17" s="25" customFormat="1" x14ac:dyDescent="0.2">
      <c r="G417" s="87"/>
      <c r="J417" s="5"/>
      <c r="K417" s="5"/>
      <c r="L417" s="5"/>
      <c r="M417" s="5"/>
      <c r="N417" s="5"/>
      <c r="O417" s="5"/>
      <c r="P417" s="5"/>
      <c r="Q417" s="5"/>
    </row>
    <row r="418" spans="7:17" s="25" customFormat="1" x14ac:dyDescent="0.2">
      <c r="G418" s="87"/>
      <c r="J418" s="5"/>
      <c r="K418" s="5"/>
      <c r="L418" s="5"/>
      <c r="M418" s="5"/>
      <c r="N418" s="5"/>
      <c r="O418" s="5"/>
      <c r="P418" s="5"/>
      <c r="Q418" s="5"/>
    </row>
    <row r="419" spans="7:17" s="25" customFormat="1" x14ac:dyDescent="0.2">
      <c r="G419" s="87"/>
      <c r="J419" s="5"/>
      <c r="K419" s="5"/>
      <c r="L419" s="5"/>
      <c r="M419" s="5"/>
      <c r="N419" s="5"/>
      <c r="O419" s="5"/>
      <c r="P419" s="5"/>
      <c r="Q419" s="5"/>
    </row>
    <row r="420" spans="7:17" s="25" customFormat="1" x14ac:dyDescent="0.2">
      <c r="G420" s="87"/>
      <c r="J420" s="5"/>
      <c r="K420" s="5"/>
      <c r="L420" s="5"/>
      <c r="M420" s="5"/>
      <c r="N420" s="5"/>
      <c r="O420" s="5"/>
      <c r="P420" s="5"/>
      <c r="Q420" s="5"/>
    </row>
    <row r="421" spans="7:17" s="25" customFormat="1" x14ac:dyDescent="0.2">
      <c r="G421" s="87"/>
      <c r="J421" s="5"/>
      <c r="K421" s="5"/>
      <c r="L421" s="5"/>
      <c r="M421" s="5"/>
      <c r="N421" s="5"/>
      <c r="O421" s="5"/>
      <c r="P421" s="5"/>
      <c r="Q421" s="5"/>
    </row>
    <row r="422" spans="7:17" s="25" customFormat="1" x14ac:dyDescent="0.2">
      <c r="G422" s="87"/>
      <c r="J422" s="5"/>
      <c r="K422" s="5"/>
      <c r="L422" s="5"/>
      <c r="M422" s="5"/>
      <c r="N422" s="5"/>
      <c r="O422" s="5"/>
      <c r="P422" s="5"/>
      <c r="Q422" s="5"/>
    </row>
    <row r="423" spans="7:17" s="25" customFormat="1" x14ac:dyDescent="0.2">
      <c r="G423" s="87"/>
      <c r="J423" s="5"/>
      <c r="K423" s="5"/>
      <c r="L423" s="5"/>
      <c r="M423" s="5"/>
      <c r="N423" s="5"/>
      <c r="O423" s="5"/>
      <c r="P423" s="5"/>
      <c r="Q423" s="5"/>
    </row>
    <row r="424" spans="7:17" s="25" customFormat="1" x14ac:dyDescent="0.2">
      <c r="G424" s="87"/>
      <c r="J424" s="5"/>
      <c r="K424" s="5"/>
      <c r="L424" s="5"/>
      <c r="M424" s="5"/>
      <c r="N424" s="5"/>
      <c r="O424" s="5"/>
      <c r="P424" s="5"/>
      <c r="Q424" s="5"/>
    </row>
    <row r="425" spans="7:17" s="25" customFormat="1" x14ac:dyDescent="0.2">
      <c r="G425" s="87"/>
      <c r="J425" s="5"/>
      <c r="K425" s="5"/>
      <c r="L425" s="5"/>
      <c r="M425" s="5"/>
      <c r="N425" s="5"/>
      <c r="O425" s="5"/>
      <c r="P425" s="5"/>
      <c r="Q425" s="5"/>
    </row>
    <row r="426" spans="7:17" s="25" customFormat="1" x14ac:dyDescent="0.2">
      <c r="G426" s="87"/>
      <c r="J426" s="5"/>
      <c r="K426" s="5"/>
      <c r="L426" s="5"/>
      <c r="M426" s="5"/>
      <c r="N426" s="5"/>
      <c r="O426" s="5"/>
      <c r="P426" s="5"/>
      <c r="Q426" s="5"/>
    </row>
    <row r="427" spans="7:17" s="25" customFormat="1" x14ac:dyDescent="0.2">
      <c r="G427" s="87"/>
      <c r="J427" s="5"/>
      <c r="K427" s="5"/>
      <c r="L427" s="5"/>
      <c r="M427" s="5"/>
      <c r="N427" s="5"/>
      <c r="O427" s="5"/>
      <c r="P427" s="5"/>
      <c r="Q427" s="5"/>
    </row>
    <row r="428" spans="7:17" s="25" customFormat="1" x14ac:dyDescent="0.2">
      <c r="G428" s="87"/>
      <c r="J428" s="5"/>
      <c r="K428" s="5"/>
      <c r="L428" s="5"/>
      <c r="M428" s="5"/>
      <c r="N428" s="5"/>
      <c r="O428" s="5"/>
      <c r="P428" s="5"/>
      <c r="Q428" s="5"/>
    </row>
    <row r="429" spans="7:17" s="25" customFormat="1" x14ac:dyDescent="0.2">
      <c r="G429" s="87"/>
      <c r="J429" s="5"/>
      <c r="K429" s="5"/>
      <c r="L429" s="5"/>
      <c r="M429" s="5"/>
      <c r="N429" s="5"/>
      <c r="O429" s="5"/>
      <c r="P429" s="5"/>
      <c r="Q429" s="5"/>
    </row>
    <row r="430" spans="7:17" s="25" customFormat="1" x14ac:dyDescent="0.2">
      <c r="G430" s="87"/>
      <c r="J430" s="5"/>
      <c r="K430" s="5"/>
      <c r="L430" s="5"/>
      <c r="M430" s="5"/>
      <c r="N430" s="5"/>
      <c r="O430" s="5"/>
      <c r="P430" s="5"/>
      <c r="Q430" s="5"/>
    </row>
    <row r="431" spans="7:17" s="25" customFormat="1" x14ac:dyDescent="0.2">
      <c r="G431" s="87"/>
      <c r="J431" s="5"/>
      <c r="K431" s="5"/>
      <c r="L431" s="5"/>
      <c r="M431" s="5"/>
      <c r="N431" s="5"/>
      <c r="O431" s="5"/>
      <c r="P431" s="5"/>
      <c r="Q431" s="5"/>
    </row>
    <row r="432" spans="7:17" s="25" customFormat="1" x14ac:dyDescent="0.2">
      <c r="G432" s="87"/>
      <c r="J432" s="5"/>
      <c r="K432" s="5"/>
      <c r="L432" s="5"/>
      <c r="M432" s="5"/>
      <c r="N432" s="5"/>
      <c r="O432" s="5"/>
      <c r="P432" s="5"/>
      <c r="Q432" s="5"/>
    </row>
    <row r="433" spans="7:17" s="25" customFormat="1" x14ac:dyDescent="0.2">
      <c r="G433" s="87"/>
      <c r="J433" s="5"/>
      <c r="K433" s="5"/>
      <c r="L433" s="5"/>
      <c r="M433" s="5"/>
      <c r="N433" s="5"/>
      <c r="O433" s="5"/>
      <c r="P433" s="5"/>
      <c r="Q433" s="5"/>
    </row>
    <row r="434" spans="7:17" s="25" customFormat="1" x14ac:dyDescent="0.2">
      <c r="G434" s="87"/>
      <c r="J434" s="5"/>
      <c r="K434" s="5"/>
      <c r="L434" s="5"/>
      <c r="M434" s="5"/>
      <c r="N434" s="5"/>
      <c r="O434" s="5"/>
      <c r="P434" s="5"/>
      <c r="Q434" s="5"/>
    </row>
    <row r="435" spans="7:17" s="25" customFormat="1" x14ac:dyDescent="0.2">
      <c r="G435" s="87"/>
      <c r="J435" s="5"/>
      <c r="K435" s="5"/>
      <c r="L435" s="5"/>
      <c r="M435" s="5"/>
      <c r="N435" s="5"/>
      <c r="O435" s="5"/>
      <c r="P435" s="5"/>
      <c r="Q435" s="5"/>
    </row>
    <row r="436" spans="7:17" s="25" customFormat="1" x14ac:dyDescent="0.2">
      <c r="G436" s="87"/>
      <c r="J436" s="5"/>
      <c r="K436" s="5"/>
      <c r="L436" s="5"/>
      <c r="M436" s="5"/>
      <c r="N436" s="5"/>
      <c r="O436" s="5"/>
      <c r="P436" s="5"/>
      <c r="Q436" s="5"/>
    </row>
    <row r="437" spans="7:17" s="25" customFormat="1" x14ac:dyDescent="0.2">
      <c r="G437" s="87"/>
      <c r="J437" s="5"/>
      <c r="K437" s="5"/>
      <c r="L437" s="5"/>
      <c r="M437" s="5"/>
      <c r="N437" s="5"/>
      <c r="O437" s="5"/>
      <c r="P437" s="5"/>
      <c r="Q437" s="5"/>
    </row>
    <row r="438" spans="7:17" s="25" customFormat="1" x14ac:dyDescent="0.2">
      <c r="G438" s="87"/>
      <c r="J438" s="5"/>
      <c r="K438" s="5"/>
      <c r="L438" s="5"/>
      <c r="M438" s="5"/>
      <c r="N438" s="5"/>
      <c r="O438" s="5"/>
      <c r="P438" s="5"/>
      <c r="Q438" s="5"/>
    </row>
    <row r="439" spans="7:17" s="25" customFormat="1" x14ac:dyDescent="0.2">
      <c r="G439" s="87"/>
      <c r="J439" s="5"/>
      <c r="K439" s="5"/>
      <c r="L439" s="5"/>
      <c r="M439" s="5"/>
      <c r="N439" s="5"/>
      <c r="O439" s="5"/>
      <c r="P439" s="5"/>
      <c r="Q439" s="5"/>
    </row>
    <row r="440" spans="7:17" s="25" customFormat="1" x14ac:dyDescent="0.2">
      <c r="G440" s="87"/>
      <c r="J440" s="5"/>
      <c r="K440" s="5"/>
      <c r="L440" s="5"/>
      <c r="M440" s="5"/>
      <c r="N440" s="5"/>
      <c r="O440" s="5"/>
      <c r="P440" s="5"/>
      <c r="Q440" s="5"/>
    </row>
    <row r="441" spans="7:17" s="25" customFormat="1" x14ac:dyDescent="0.2">
      <c r="G441" s="87"/>
      <c r="J441" s="5"/>
      <c r="K441" s="5"/>
      <c r="L441" s="5"/>
      <c r="M441" s="5"/>
      <c r="N441" s="5"/>
      <c r="O441" s="5"/>
      <c r="P441" s="5"/>
      <c r="Q441" s="5"/>
    </row>
    <row r="442" spans="7:17" s="25" customFormat="1" x14ac:dyDescent="0.2">
      <c r="G442" s="87"/>
      <c r="J442" s="5"/>
      <c r="K442" s="5"/>
      <c r="L442" s="5"/>
      <c r="M442" s="5"/>
      <c r="N442" s="5"/>
      <c r="O442" s="5"/>
      <c r="P442" s="5"/>
      <c r="Q442" s="5"/>
    </row>
    <row r="443" spans="7:17" s="25" customFormat="1" x14ac:dyDescent="0.2">
      <c r="G443" s="87"/>
      <c r="J443" s="5"/>
      <c r="K443" s="5"/>
      <c r="L443" s="5"/>
      <c r="M443" s="5"/>
      <c r="N443" s="5"/>
      <c r="O443" s="5"/>
      <c r="P443" s="5"/>
      <c r="Q443" s="5"/>
    </row>
    <row r="444" spans="7:17" s="25" customFormat="1" x14ac:dyDescent="0.2">
      <c r="G444" s="87"/>
      <c r="J444" s="5"/>
      <c r="K444" s="5"/>
      <c r="L444" s="5"/>
      <c r="M444" s="5"/>
      <c r="N444" s="5"/>
      <c r="O444" s="5"/>
      <c r="P444" s="5"/>
      <c r="Q444" s="5"/>
    </row>
    <row r="445" spans="7:17" s="25" customFormat="1" x14ac:dyDescent="0.2">
      <c r="G445" s="87"/>
      <c r="J445" s="5"/>
      <c r="K445" s="5"/>
      <c r="L445" s="5"/>
      <c r="M445" s="5"/>
      <c r="N445" s="5"/>
      <c r="O445" s="5"/>
      <c r="P445" s="5"/>
      <c r="Q445" s="5"/>
    </row>
    <row r="446" spans="7:17" s="25" customFormat="1" x14ac:dyDescent="0.2">
      <c r="G446" s="87"/>
      <c r="J446" s="5"/>
      <c r="K446" s="5"/>
      <c r="L446" s="5"/>
      <c r="M446" s="5"/>
      <c r="N446" s="5"/>
      <c r="O446" s="5"/>
      <c r="P446" s="5"/>
      <c r="Q446" s="5"/>
    </row>
    <row r="447" spans="7:17" s="25" customFormat="1" x14ac:dyDescent="0.2">
      <c r="G447" s="87"/>
      <c r="J447" s="5"/>
      <c r="K447" s="5"/>
      <c r="L447" s="5"/>
      <c r="M447" s="5"/>
      <c r="N447" s="5"/>
      <c r="O447" s="5"/>
      <c r="P447" s="5"/>
      <c r="Q447" s="5"/>
    </row>
    <row r="448" spans="7:17" s="25" customFormat="1" x14ac:dyDescent="0.2">
      <c r="G448" s="87"/>
      <c r="J448" s="5"/>
      <c r="K448" s="5"/>
      <c r="L448" s="5"/>
      <c r="M448" s="5"/>
      <c r="N448" s="5"/>
      <c r="O448" s="5"/>
      <c r="P448" s="5"/>
      <c r="Q448" s="5"/>
    </row>
    <row r="449" spans="7:17" s="25" customFormat="1" x14ac:dyDescent="0.2">
      <c r="G449" s="87"/>
      <c r="J449" s="5"/>
      <c r="K449" s="5"/>
      <c r="L449" s="5"/>
      <c r="M449" s="5"/>
      <c r="N449" s="5"/>
      <c r="O449" s="5"/>
      <c r="P449" s="5"/>
      <c r="Q449" s="5"/>
    </row>
    <row r="450" spans="7:17" s="25" customFormat="1" x14ac:dyDescent="0.2">
      <c r="G450" s="87"/>
      <c r="J450" s="5"/>
      <c r="K450" s="5"/>
      <c r="L450" s="5"/>
      <c r="M450" s="5"/>
      <c r="N450" s="5"/>
      <c r="O450" s="5"/>
      <c r="P450" s="5"/>
      <c r="Q450" s="5"/>
    </row>
    <row r="451" spans="7:17" s="25" customFormat="1" x14ac:dyDescent="0.2">
      <c r="G451" s="87"/>
      <c r="J451" s="5"/>
      <c r="K451" s="5"/>
      <c r="L451" s="5"/>
      <c r="M451" s="5"/>
      <c r="N451" s="5"/>
      <c r="O451" s="5"/>
      <c r="P451" s="5"/>
      <c r="Q451" s="5"/>
    </row>
    <row r="452" spans="7:17" s="25" customFormat="1" x14ac:dyDescent="0.2">
      <c r="G452" s="87"/>
      <c r="J452" s="5"/>
      <c r="K452" s="5"/>
      <c r="L452" s="5"/>
      <c r="M452" s="5"/>
      <c r="N452" s="5"/>
      <c r="O452" s="5"/>
      <c r="P452" s="5"/>
      <c r="Q452" s="5"/>
    </row>
    <row r="453" spans="7:17" s="25" customFormat="1" x14ac:dyDescent="0.2">
      <c r="G453" s="87"/>
      <c r="J453" s="5"/>
      <c r="K453" s="5"/>
      <c r="L453" s="5"/>
      <c r="M453" s="5"/>
      <c r="N453" s="5"/>
      <c r="O453" s="5"/>
      <c r="P453" s="5"/>
      <c r="Q453" s="5"/>
    </row>
    <row r="454" spans="7:17" s="25" customFormat="1" x14ac:dyDescent="0.2">
      <c r="G454" s="87"/>
      <c r="J454" s="5"/>
      <c r="K454" s="5"/>
      <c r="L454" s="5"/>
      <c r="M454" s="5"/>
      <c r="N454" s="5"/>
      <c r="O454" s="5"/>
      <c r="P454" s="5"/>
      <c r="Q454" s="5"/>
    </row>
    <row r="455" spans="7:17" s="25" customFormat="1" x14ac:dyDescent="0.2">
      <c r="G455" s="87"/>
      <c r="J455" s="5"/>
      <c r="K455" s="5"/>
      <c r="L455" s="5"/>
      <c r="M455" s="5"/>
      <c r="N455" s="5"/>
      <c r="O455" s="5"/>
      <c r="P455" s="5"/>
      <c r="Q455" s="5"/>
    </row>
    <row r="456" spans="7:17" s="25" customFormat="1" x14ac:dyDescent="0.2">
      <c r="G456" s="87"/>
      <c r="J456" s="5"/>
      <c r="K456" s="5"/>
      <c r="L456" s="5"/>
      <c r="M456" s="5"/>
      <c r="N456" s="5"/>
      <c r="O456" s="5"/>
      <c r="P456" s="5"/>
      <c r="Q456" s="5"/>
    </row>
    <row r="457" spans="7:17" s="25" customFormat="1" x14ac:dyDescent="0.2">
      <c r="G457" s="87"/>
      <c r="J457" s="5"/>
      <c r="K457" s="5"/>
      <c r="L457" s="5"/>
      <c r="M457" s="5"/>
      <c r="N457" s="5"/>
      <c r="O457" s="5"/>
      <c r="P457" s="5"/>
      <c r="Q457" s="5"/>
    </row>
    <row r="458" spans="7:17" s="25" customFormat="1" x14ac:dyDescent="0.2">
      <c r="G458" s="87"/>
      <c r="J458" s="5"/>
      <c r="K458" s="5"/>
      <c r="L458" s="5"/>
      <c r="M458" s="5"/>
      <c r="N458" s="5"/>
      <c r="O458" s="5"/>
      <c r="P458" s="5"/>
      <c r="Q458" s="5"/>
    </row>
    <row r="459" spans="7:17" s="25" customFormat="1" x14ac:dyDescent="0.2">
      <c r="G459" s="87"/>
      <c r="J459" s="5"/>
      <c r="K459" s="5"/>
      <c r="L459" s="5"/>
      <c r="M459" s="5"/>
      <c r="N459" s="5"/>
      <c r="O459" s="5"/>
      <c r="P459" s="5"/>
      <c r="Q459" s="5"/>
    </row>
    <row r="460" spans="7:17" s="25" customFormat="1" x14ac:dyDescent="0.2">
      <c r="G460" s="87"/>
      <c r="J460" s="5"/>
      <c r="K460" s="5"/>
      <c r="L460" s="5"/>
      <c r="M460" s="5"/>
      <c r="N460" s="5"/>
      <c r="O460" s="5"/>
      <c r="P460" s="5"/>
      <c r="Q460" s="5"/>
    </row>
    <row r="461" spans="7:17" s="25" customFormat="1" x14ac:dyDescent="0.2">
      <c r="G461" s="87"/>
      <c r="J461" s="5"/>
      <c r="K461" s="5"/>
      <c r="L461" s="5"/>
      <c r="M461" s="5"/>
      <c r="N461" s="5"/>
      <c r="O461" s="5"/>
      <c r="P461" s="5"/>
      <c r="Q461" s="5"/>
    </row>
    <row r="462" spans="7:17" s="25" customFormat="1" x14ac:dyDescent="0.2">
      <c r="G462" s="87"/>
      <c r="J462" s="5"/>
      <c r="K462" s="5"/>
      <c r="L462" s="5"/>
      <c r="M462" s="5"/>
      <c r="N462" s="5"/>
      <c r="O462" s="5"/>
      <c r="P462" s="5"/>
      <c r="Q462" s="5"/>
    </row>
    <row r="463" spans="7:17" s="25" customFormat="1" x14ac:dyDescent="0.2">
      <c r="G463" s="87"/>
      <c r="J463" s="5"/>
      <c r="K463" s="5"/>
      <c r="L463" s="5"/>
      <c r="M463" s="5"/>
      <c r="N463" s="5"/>
      <c r="O463" s="5"/>
      <c r="P463" s="5"/>
      <c r="Q463" s="5"/>
    </row>
    <row r="464" spans="7:17" s="25" customFormat="1" x14ac:dyDescent="0.2">
      <c r="G464" s="87"/>
      <c r="J464" s="5"/>
      <c r="K464" s="5"/>
      <c r="L464" s="5"/>
      <c r="M464" s="5"/>
      <c r="N464" s="5"/>
      <c r="O464" s="5"/>
      <c r="P464" s="5"/>
      <c r="Q464" s="5"/>
    </row>
    <row r="465" spans="7:17" s="25" customFormat="1" x14ac:dyDescent="0.2">
      <c r="G465" s="87"/>
      <c r="J465" s="5"/>
      <c r="K465" s="5"/>
      <c r="L465" s="5"/>
      <c r="M465" s="5"/>
      <c r="N465" s="5"/>
      <c r="O465" s="5"/>
      <c r="P465" s="5"/>
      <c r="Q465" s="5"/>
    </row>
    <row r="466" spans="7:17" s="25" customFormat="1" x14ac:dyDescent="0.2">
      <c r="G466" s="87"/>
      <c r="J466" s="5"/>
      <c r="K466" s="5"/>
      <c r="L466" s="5"/>
      <c r="M466" s="5"/>
      <c r="N466" s="5"/>
      <c r="O466" s="5"/>
      <c r="P466" s="5"/>
      <c r="Q466" s="5"/>
    </row>
    <row r="467" spans="7:17" s="25" customFormat="1" x14ac:dyDescent="0.2">
      <c r="G467" s="87"/>
      <c r="J467" s="5"/>
      <c r="K467" s="5"/>
      <c r="L467" s="5"/>
      <c r="M467" s="5"/>
      <c r="N467" s="5"/>
      <c r="O467" s="5"/>
      <c r="P467" s="5"/>
      <c r="Q467" s="5"/>
    </row>
    <row r="468" spans="7:17" s="25" customFormat="1" x14ac:dyDescent="0.2">
      <c r="G468" s="87"/>
      <c r="J468" s="5"/>
      <c r="K468" s="5"/>
      <c r="L468" s="5"/>
      <c r="M468" s="5"/>
      <c r="N468" s="5"/>
      <c r="O468" s="5"/>
      <c r="P468" s="5"/>
      <c r="Q468" s="5"/>
    </row>
    <row r="469" spans="7:17" s="25" customFormat="1" x14ac:dyDescent="0.2">
      <c r="G469" s="87"/>
      <c r="J469" s="5"/>
      <c r="K469" s="5"/>
      <c r="L469" s="5"/>
      <c r="M469" s="5"/>
      <c r="N469" s="5"/>
      <c r="O469" s="5"/>
      <c r="P469" s="5"/>
      <c r="Q469" s="5"/>
    </row>
    <row r="470" spans="7:17" s="25" customFormat="1" x14ac:dyDescent="0.2">
      <c r="G470" s="87"/>
      <c r="J470" s="5"/>
      <c r="K470" s="5"/>
      <c r="L470" s="5"/>
      <c r="M470" s="5"/>
      <c r="N470" s="5"/>
      <c r="O470" s="5"/>
      <c r="P470" s="5"/>
      <c r="Q470" s="5"/>
    </row>
    <row r="471" spans="7:17" s="25" customFormat="1" x14ac:dyDescent="0.2">
      <c r="G471" s="87"/>
      <c r="J471" s="5"/>
      <c r="K471" s="5"/>
      <c r="L471" s="5"/>
      <c r="M471" s="5"/>
      <c r="N471" s="5"/>
      <c r="O471" s="5"/>
      <c r="P471" s="5"/>
      <c r="Q471" s="5"/>
    </row>
    <row r="472" spans="7:17" s="25" customFormat="1" x14ac:dyDescent="0.2">
      <c r="G472" s="87"/>
      <c r="J472" s="5"/>
      <c r="K472" s="5"/>
      <c r="L472" s="5"/>
      <c r="M472" s="5"/>
      <c r="N472" s="5"/>
      <c r="O472" s="5"/>
      <c r="P472" s="5"/>
      <c r="Q472" s="5"/>
    </row>
    <row r="473" spans="7:17" s="25" customFormat="1" x14ac:dyDescent="0.2">
      <c r="G473" s="87"/>
      <c r="J473" s="5"/>
      <c r="K473" s="5"/>
      <c r="L473" s="5"/>
      <c r="M473" s="5"/>
      <c r="N473" s="5"/>
      <c r="O473" s="5"/>
      <c r="P473" s="5"/>
      <c r="Q473" s="5"/>
    </row>
    <row r="474" spans="7:17" s="25" customFormat="1" x14ac:dyDescent="0.2">
      <c r="G474" s="87"/>
      <c r="J474" s="5"/>
      <c r="K474" s="5"/>
      <c r="L474" s="5"/>
      <c r="M474" s="5"/>
      <c r="N474" s="5"/>
      <c r="O474" s="5"/>
      <c r="P474" s="5"/>
      <c r="Q474" s="5"/>
    </row>
    <row r="475" spans="7:17" s="25" customFormat="1" x14ac:dyDescent="0.2">
      <c r="G475" s="87"/>
      <c r="J475" s="5"/>
      <c r="K475" s="5"/>
      <c r="L475" s="5"/>
      <c r="M475" s="5"/>
      <c r="N475" s="5"/>
      <c r="O475" s="5"/>
      <c r="P475" s="5"/>
      <c r="Q475" s="5"/>
    </row>
    <row r="476" spans="7:17" s="25" customFormat="1" x14ac:dyDescent="0.2">
      <c r="G476" s="87"/>
      <c r="J476" s="5"/>
      <c r="K476" s="5"/>
      <c r="L476" s="5"/>
      <c r="M476" s="5"/>
      <c r="N476" s="5"/>
      <c r="O476" s="5"/>
      <c r="P476" s="5"/>
      <c r="Q476" s="5"/>
    </row>
    <row r="477" spans="7:17" s="25" customFormat="1" x14ac:dyDescent="0.2">
      <c r="G477" s="87"/>
      <c r="J477" s="5"/>
      <c r="K477" s="5"/>
      <c r="L477" s="5"/>
      <c r="M477" s="5"/>
      <c r="N477" s="5"/>
      <c r="O477" s="5"/>
      <c r="P477" s="5"/>
      <c r="Q477" s="5"/>
    </row>
    <row r="478" spans="7:17" s="25" customFormat="1" x14ac:dyDescent="0.2">
      <c r="G478" s="87"/>
      <c r="J478" s="5"/>
      <c r="K478" s="5"/>
      <c r="L478" s="5"/>
      <c r="M478" s="5"/>
      <c r="N478" s="5"/>
      <c r="O478" s="5"/>
      <c r="P478" s="5"/>
      <c r="Q478" s="5"/>
    </row>
    <row r="479" spans="7:17" s="25" customFormat="1" x14ac:dyDescent="0.2">
      <c r="G479" s="87"/>
      <c r="J479" s="5"/>
      <c r="K479" s="5"/>
      <c r="L479" s="5"/>
      <c r="M479" s="5"/>
      <c r="N479" s="5"/>
      <c r="O479" s="5"/>
      <c r="P479" s="5"/>
      <c r="Q479" s="5"/>
    </row>
    <row r="480" spans="7:17" s="25" customFormat="1" x14ac:dyDescent="0.2">
      <c r="G480" s="87"/>
      <c r="J480" s="5"/>
      <c r="K480" s="5"/>
      <c r="L480" s="5"/>
      <c r="M480" s="5"/>
      <c r="N480" s="5"/>
      <c r="O480" s="5"/>
      <c r="P480" s="5"/>
      <c r="Q480" s="5"/>
    </row>
    <row r="481" spans="7:17" s="25" customFormat="1" x14ac:dyDescent="0.2">
      <c r="G481" s="87"/>
      <c r="J481" s="5"/>
      <c r="K481" s="5"/>
      <c r="L481" s="5"/>
      <c r="M481" s="5"/>
      <c r="N481" s="5"/>
      <c r="O481" s="5"/>
      <c r="P481" s="5"/>
      <c r="Q481" s="5"/>
    </row>
    <row r="482" spans="7:17" s="25" customFormat="1" x14ac:dyDescent="0.2">
      <c r="G482" s="87"/>
      <c r="J482" s="5"/>
      <c r="K482" s="5"/>
      <c r="L482" s="5"/>
      <c r="M482" s="5"/>
      <c r="N482" s="5"/>
      <c r="O482" s="5"/>
      <c r="P482" s="5"/>
      <c r="Q482" s="5"/>
    </row>
    <row r="483" spans="7:17" s="25" customFormat="1" x14ac:dyDescent="0.2">
      <c r="G483" s="87"/>
      <c r="J483" s="5"/>
      <c r="K483" s="5"/>
      <c r="L483" s="5"/>
      <c r="M483" s="5"/>
      <c r="N483" s="5"/>
      <c r="O483" s="5"/>
      <c r="P483" s="5"/>
      <c r="Q483" s="5"/>
    </row>
    <row r="484" spans="7:17" s="25" customFormat="1" x14ac:dyDescent="0.2">
      <c r="G484" s="87"/>
      <c r="J484" s="5"/>
      <c r="K484" s="5"/>
      <c r="L484" s="5"/>
      <c r="M484" s="5"/>
      <c r="N484" s="5"/>
      <c r="O484" s="5"/>
      <c r="P484" s="5"/>
      <c r="Q484" s="5"/>
    </row>
    <row r="485" spans="7:17" s="25" customFormat="1" x14ac:dyDescent="0.2">
      <c r="G485" s="87"/>
      <c r="J485" s="5"/>
      <c r="K485" s="5"/>
      <c r="L485" s="5"/>
      <c r="M485" s="5"/>
      <c r="N485" s="5"/>
      <c r="O485" s="5"/>
      <c r="P485" s="5"/>
      <c r="Q485" s="5"/>
    </row>
    <row r="486" spans="7:17" s="25" customFormat="1" x14ac:dyDescent="0.2">
      <c r="G486" s="87"/>
      <c r="J486" s="5"/>
      <c r="K486" s="5"/>
      <c r="L486" s="5"/>
      <c r="M486" s="5"/>
      <c r="N486" s="5"/>
      <c r="O486" s="5"/>
      <c r="P486" s="5"/>
      <c r="Q486" s="5"/>
    </row>
    <row r="487" spans="7:17" s="25" customFormat="1" x14ac:dyDescent="0.2">
      <c r="G487" s="87"/>
      <c r="J487" s="5"/>
      <c r="K487" s="5"/>
      <c r="L487" s="5"/>
      <c r="M487" s="5"/>
      <c r="N487" s="5"/>
      <c r="O487" s="5"/>
      <c r="P487" s="5"/>
      <c r="Q487" s="5"/>
    </row>
    <row r="488" spans="7:17" s="25" customFormat="1" x14ac:dyDescent="0.2">
      <c r="G488" s="87"/>
      <c r="J488" s="5"/>
      <c r="K488" s="5"/>
      <c r="L488" s="5"/>
      <c r="M488" s="5"/>
      <c r="N488" s="5"/>
      <c r="O488" s="5"/>
      <c r="P488" s="5"/>
      <c r="Q488" s="5"/>
    </row>
    <row r="489" spans="7:17" s="25" customFormat="1" x14ac:dyDescent="0.2">
      <c r="G489" s="87"/>
      <c r="J489" s="5"/>
      <c r="K489" s="5"/>
      <c r="L489" s="5"/>
      <c r="M489" s="5"/>
      <c r="N489" s="5"/>
      <c r="O489" s="5"/>
      <c r="P489" s="5"/>
      <c r="Q489" s="5"/>
    </row>
    <row r="490" spans="7:17" s="25" customFormat="1" x14ac:dyDescent="0.2">
      <c r="G490" s="87"/>
      <c r="J490" s="5"/>
      <c r="K490" s="5"/>
      <c r="L490" s="5"/>
      <c r="M490" s="5"/>
      <c r="N490" s="5"/>
      <c r="O490" s="5"/>
      <c r="P490" s="5"/>
      <c r="Q490" s="5"/>
    </row>
    <row r="491" spans="7:17" s="25" customFormat="1" x14ac:dyDescent="0.2">
      <c r="G491" s="87"/>
      <c r="J491" s="5"/>
      <c r="K491" s="5"/>
      <c r="L491" s="5"/>
      <c r="M491" s="5"/>
      <c r="N491" s="5"/>
      <c r="O491" s="5"/>
      <c r="P491" s="5"/>
      <c r="Q491" s="5"/>
    </row>
    <row r="492" spans="7:17" s="25" customFormat="1" x14ac:dyDescent="0.2">
      <c r="G492" s="87"/>
      <c r="J492" s="5"/>
      <c r="K492" s="5"/>
      <c r="L492" s="5"/>
      <c r="M492" s="5"/>
      <c r="N492" s="5"/>
      <c r="O492" s="5"/>
      <c r="P492" s="5"/>
      <c r="Q492" s="5"/>
    </row>
    <row r="493" spans="7:17" s="25" customFormat="1" x14ac:dyDescent="0.2">
      <c r="G493" s="87"/>
      <c r="J493" s="5"/>
      <c r="K493" s="5"/>
      <c r="L493" s="5"/>
      <c r="M493" s="5"/>
      <c r="N493" s="5"/>
      <c r="O493" s="5"/>
      <c r="P493" s="5"/>
      <c r="Q493" s="5"/>
    </row>
    <row r="494" spans="7:17" s="25" customFormat="1" x14ac:dyDescent="0.2">
      <c r="G494" s="87"/>
      <c r="J494" s="5"/>
      <c r="K494" s="5"/>
      <c r="L494" s="5"/>
      <c r="M494" s="5"/>
      <c r="N494" s="5"/>
      <c r="O494" s="5"/>
      <c r="P494" s="5"/>
      <c r="Q494" s="5"/>
    </row>
    <row r="495" spans="7:17" s="25" customFormat="1" x14ac:dyDescent="0.2">
      <c r="G495" s="87"/>
      <c r="J495" s="5"/>
      <c r="K495" s="5"/>
      <c r="L495" s="5"/>
      <c r="M495" s="5"/>
      <c r="N495" s="5"/>
      <c r="O495" s="5"/>
      <c r="P495" s="5"/>
      <c r="Q495" s="5"/>
    </row>
    <row r="496" spans="7:17" s="25" customFormat="1" x14ac:dyDescent="0.2">
      <c r="G496" s="87"/>
      <c r="J496" s="5"/>
      <c r="K496" s="5"/>
      <c r="L496" s="5"/>
      <c r="M496" s="5"/>
      <c r="N496" s="5"/>
      <c r="O496" s="5"/>
      <c r="P496" s="5"/>
      <c r="Q496" s="5"/>
    </row>
    <row r="497" spans="7:17" s="25" customFormat="1" x14ac:dyDescent="0.2">
      <c r="G497" s="87"/>
      <c r="J497" s="5"/>
      <c r="K497" s="5"/>
      <c r="L497" s="5"/>
      <c r="M497" s="5"/>
      <c r="N497" s="5"/>
      <c r="O497" s="5"/>
      <c r="P497" s="5"/>
      <c r="Q497" s="5"/>
    </row>
    <row r="498" spans="7:17" s="25" customFormat="1" x14ac:dyDescent="0.2">
      <c r="G498" s="87"/>
      <c r="J498" s="5"/>
      <c r="K498" s="5"/>
      <c r="L498" s="5"/>
      <c r="M498" s="5"/>
      <c r="N498" s="5"/>
      <c r="O498" s="5"/>
      <c r="P498" s="5"/>
      <c r="Q498" s="5"/>
    </row>
    <row r="499" spans="7:17" s="25" customFormat="1" x14ac:dyDescent="0.2">
      <c r="G499" s="87"/>
      <c r="J499" s="5"/>
      <c r="K499" s="5"/>
      <c r="L499" s="5"/>
      <c r="M499" s="5"/>
      <c r="N499" s="5"/>
      <c r="O499" s="5"/>
      <c r="P499" s="5"/>
      <c r="Q499" s="5"/>
    </row>
    <row r="500" spans="7:17" s="25" customFormat="1" x14ac:dyDescent="0.2">
      <c r="G500" s="87"/>
      <c r="J500" s="5"/>
      <c r="K500" s="5"/>
      <c r="L500" s="5"/>
      <c r="M500" s="5"/>
      <c r="N500" s="5"/>
      <c r="O500" s="5"/>
      <c r="P500" s="5"/>
      <c r="Q500" s="5"/>
    </row>
    <row r="501" spans="7:17" s="25" customFormat="1" x14ac:dyDescent="0.2">
      <c r="G501" s="87"/>
      <c r="J501" s="5"/>
      <c r="K501" s="5"/>
      <c r="L501" s="5"/>
      <c r="M501" s="5"/>
      <c r="N501" s="5"/>
      <c r="O501" s="5"/>
      <c r="P501" s="5"/>
      <c r="Q501" s="5"/>
    </row>
    <row r="502" spans="7:17" s="25" customFormat="1" x14ac:dyDescent="0.2">
      <c r="G502" s="87"/>
      <c r="J502" s="5"/>
      <c r="K502" s="5"/>
      <c r="L502" s="5"/>
      <c r="M502" s="5"/>
      <c r="N502" s="5"/>
      <c r="O502" s="5"/>
      <c r="P502" s="5"/>
      <c r="Q502" s="5"/>
    </row>
    <row r="503" spans="7:17" s="25" customFormat="1" x14ac:dyDescent="0.2">
      <c r="G503" s="87"/>
      <c r="J503" s="5"/>
      <c r="K503" s="5"/>
      <c r="L503" s="5"/>
      <c r="M503" s="5"/>
      <c r="N503" s="5"/>
      <c r="O503" s="5"/>
      <c r="P503" s="5"/>
      <c r="Q503" s="5"/>
    </row>
    <row r="504" spans="7:17" s="25" customFormat="1" x14ac:dyDescent="0.2">
      <c r="G504" s="87"/>
      <c r="J504" s="5"/>
      <c r="K504" s="5"/>
      <c r="L504" s="5"/>
      <c r="M504" s="5"/>
      <c r="N504" s="5"/>
      <c r="O504" s="5"/>
      <c r="P504" s="5"/>
      <c r="Q504" s="5"/>
    </row>
    <row r="505" spans="7:17" s="25" customFormat="1" x14ac:dyDescent="0.2">
      <c r="G505" s="87"/>
      <c r="J505" s="5"/>
      <c r="K505" s="5"/>
      <c r="L505" s="5"/>
      <c r="M505" s="5"/>
      <c r="N505" s="5"/>
      <c r="O505" s="5"/>
      <c r="P505" s="5"/>
      <c r="Q505" s="5"/>
    </row>
    <row r="506" spans="7:17" s="25" customFormat="1" x14ac:dyDescent="0.2">
      <c r="G506" s="87"/>
      <c r="J506" s="5"/>
      <c r="K506" s="5"/>
      <c r="L506" s="5"/>
      <c r="M506" s="5"/>
      <c r="N506" s="5"/>
      <c r="O506" s="5"/>
      <c r="P506" s="5"/>
      <c r="Q506" s="5"/>
    </row>
    <row r="507" spans="7:17" s="25" customFormat="1" x14ac:dyDescent="0.2">
      <c r="G507" s="87"/>
      <c r="J507" s="5"/>
      <c r="K507" s="5"/>
      <c r="L507" s="5"/>
      <c r="M507" s="5"/>
      <c r="N507" s="5"/>
      <c r="O507" s="5"/>
      <c r="P507" s="5"/>
      <c r="Q507" s="5"/>
    </row>
    <row r="508" spans="7:17" s="25" customFormat="1" x14ac:dyDescent="0.2">
      <c r="G508" s="87"/>
      <c r="J508" s="5"/>
      <c r="K508" s="5"/>
      <c r="L508" s="5"/>
      <c r="M508" s="5"/>
      <c r="N508" s="5"/>
      <c r="O508" s="5"/>
      <c r="P508" s="5"/>
      <c r="Q508" s="5"/>
    </row>
    <row r="509" spans="7:17" s="25" customFormat="1" x14ac:dyDescent="0.2">
      <c r="G509" s="87"/>
      <c r="J509" s="5"/>
      <c r="K509" s="5"/>
      <c r="L509" s="5"/>
      <c r="M509" s="5"/>
      <c r="N509" s="5"/>
      <c r="O509" s="5"/>
      <c r="P509" s="5"/>
      <c r="Q509" s="5"/>
    </row>
    <row r="510" spans="7:17" s="25" customFormat="1" x14ac:dyDescent="0.2">
      <c r="G510" s="87"/>
      <c r="J510" s="5"/>
      <c r="K510" s="5"/>
      <c r="L510" s="5"/>
      <c r="M510" s="5"/>
      <c r="N510" s="5"/>
      <c r="O510" s="5"/>
      <c r="P510" s="5"/>
      <c r="Q510" s="5"/>
    </row>
    <row r="511" spans="7:17" s="25" customFormat="1" x14ac:dyDescent="0.2">
      <c r="G511" s="87"/>
      <c r="J511" s="5"/>
      <c r="K511" s="5"/>
      <c r="L511" s="5"/>
      <c r="M511" s="5"/>
      <c r="N511" s="5"/>
      <c r="O511" s="5"/>
      <c r="P511" s="5"/>
      <c r="Q511" s="5"/>
    </row>
    <row r="512" spans="7:17" s="25" customFormat="1" x14ac:dyDescent="0.2">
      <c r="G512" s="87"/>
      <c r="J512" s="5"/>
      <c r="K512" s="5"/>
      <c r="L512" s="5"/>
      <c r="M512" s="5"/>
      <c r="N512" s="5"/>
      <c r="O512" s="5"/>
      <c r="P512" s="5"/>
      <c r="Q512" s="5"/>
    </row>
    <row r="513" spans="7:17" s="25" customFormat="1" x14ac:dyDescent="0.2">
      <c r="G513" s="87"/>
      <c r="J513" s="5"/>
      <c r="K513" s="5"/>
      <c r="L513" s="5"/>
      <c r="M513" s="5"/>
      <c r="N513" s="5"/>
      <c r="O513" s="5"/>
      <c r="P513" s="5"/>
      <c r="Q513" s="5"/>
    </row>
    <row r="514" spans="7:17" s="25" customFormat="1" x14ac:dyDescent="0.2">
      <c r="G514" s="87"/>
      <c r="J514" s="5"/>
      <c r="K514" s="5"/>
      <c r="L514" s="5"/>
      <c r="M514" s="5"/>
      <c r="N514" s="5"/>
      <c r="O514" s="5"/>
      <c r="P514" s="5"/>
      <c r="Q514" s="5"/>
    </row>
    <row r="515" spans="7:17" s="25" customFormat="1" x14ac:dyDescent="0.2">
      <c r="G515" s="87"/>
      <c r="J515" s="5"/>
      <c r="K515" s="5"/>
      <c r="L515" s="5"/>
      <c r="M515" s="5"/>
      <c r="N515" s="5"/>
      <c r="O515" s="5"/>
      <c r="P515" s="5"/>
      <c r="Q515" s="5"/>
    </row>
    <row r="516" spans="7:17" s="25" customFormat="1" x14ac:dyDescent="0.2">
      <c r="G516" s="87"/>
      <c r="J516" s="5"/>
      <c r="K516" s="5"/>
      <c r="L516" s="5"/>
      <c r="M516" s="5"/>
      <c r="N516" s="5"/>
      <c r="O516" s="5"/>
      <c r="P516" s="5"/>
      <c r="Q516" s="5"/>
    </row>
    <row r="517" spans="7:17" s="25" customFormat="1" x14ac:dyDescent="0.2">
      <c r="G517" s="87"/>
      <c r="J517" s="5"/>
      <c r="K517" s="5"/>
      <c r="L517" s="5"/>
      <c r="M517" s="5"/>
      <c r="N517" s="5"/>
      <c r="O517" s="5"/>
      <c r="P517" s="5"/>
      <c r="Q517" s="5"/>
    </row>
    <row r="518" spans="7:17" s="25" customFormat="1" x14ac:dyDescent="0.2">
      <c r="G518" s="87"/>
      <c r="J518" s="5"/>
      <c r="K518" s="5"/>
      <c r="L518" s="5"/>
      <c r="M518" s="5"/>
      <c r="N518" s="5"/>
      <c r="O518" s="5"/>
      <c r="P518" s="5"/>
      <c r="Q518" s="5"/>
    </row>
    <row r="519" spans="7:17" s="25" customFormat="1" x14ac:dyDescent="0.2">
      <c r="G519" s="87"/>
      <c r="J519" s="5"/>
      <c r="K519" s="5"/>
      <c r="L519" s="5"/>
      <c r="M519" s="5"/>
      <c r="N519" s="5"/>
      <c r="O519" s="5"/>
      <c r="P519" s="5"/>
      <c r="Q519" s="5"/>
    </row>
    <row r="520" spans="7:17" s="25" customFormat="1" x14ac:dyDescent="0.2">
      <c r="G520" s="87"/>
      <c r="J520" s="5"/>
      <c r="K520" s="5"/>
      <c r="L520" s="5"/>
      <c r="M520" s="5"/>
      <c r="N520" s="5"/>
      <c r="O520" s="5"/>
      <c r="P520" s="5"/>
      <c r="Q520" s="5"/>
    </row>
    <row r="521" spans="7:17" s="25" customFormat="1" x14ac:dyDescent="0.2">
      <c r="G521" s="87"/>
      <c r="J521" s="5"/>
      <c r="K521" s="5"/>
      <c r="L521" s="5"/>
      <c r="M521" s="5"/>
      <c r="N521" s="5"/>
      <c r="O521" s="5"/>
      <c r="P521" s="5"/>
      <c r="Q521" s="5"/>
    </row>
    <row r="522" spans="7:17" s="25" customFormat="1" x14ac:dyDescent="0.2">
      <c r="G522" s="87"/>
      <c r="J522" s="5"/>
      <c r="K522" s="5"/>
      <c r="L522" s="5"/>
      <c r="M522" s="5"/>
      <c r="N522" s="5"/>
      <c r="O522" s="5"/>
      <c r="P522" s="5"/>
      <c r="Q522" s="5"/>
    </row>
    <row r="523" spans="7:17" s="25" customFormat="1" x14ac:dyDescent="0.2">
      <c r="G523" s="87"/>
      <c r="J523" s="5"/>
      <c r="K523" s="5"/>
      <c r="L523" s="5"/>
      <c r="M523" s="5"/>
      <c r="N523" s="5"/>
      <c r="O523" s="5"/>
      <c r="P523" s="5"/>
      <c r="Q523" s="5"/>
    </row>
    <row r="524" spans="7:17" s="25" customFormat="1" x14ac:dyDescent="0.2">
      <c r="G524" s="87"/>
      <c r="J524" s="5"/>
      <c r="K524" s="5"/>
      <c r="L524" s="5"/>
      <c r="M524" s="5"/>
      <c r="N524" s="5"/>
      <c r="O524" s="5"/>
      <c r="P524" s="5"/>
      <c r="Q524" s="5"/>
    </row>
    <row r="525" spans="7:17" s="25" customFormat="1" x14ac:dyDescent="0.2">
      <c r="G525" s="87"/>
      <c r="J525" s="5"/>
      <c r="K525" s="5"/>
      <c r="L525" s="5"/>
      <c r="M525" s="5"/>
      <c r="N525" s="5"/>
      <c r="O525" s="5"/>
      <c r="P525" s="5"/>
      <c r="Q525" s="5"/>
    </row>
    <row r="526" spans="7:17" s="25" customFormat="1" x14ac:dyDescent="0.2">
      <c r="G526" s="87"/>
      <c r="J526" s="5"/>
      <c r="K526" s="5"/>
      <c r="L526" s="5"/>
      <c r="M526" s="5"/>
      <c r="N526" s="5"/>
      <c r="O526" s="5"/>
      <c r="P526" s="5"/>
      <c r="Q526" s="5"/>
    </row>
    <row r="527" spans="7:17" s="25" customFormat="1" x14ac:dyDescent="0.2">
      <c r="G527" s="87"/>
      <c r="J527" s="5"/>
      <c r="K527" s="5"/>
      <c r="L527" s="5"/>
      <c r="M527" s="5"/>
      <c r="N527" s="5"/>
      <c r="O527" s="5"/>
      <c r="P527" s="5"/>
      <c r="Q527" s="5"/>
    </row>
    <row r="528" spans="7:17" s="25" customFormat="1" x14ac:dyDescent="0.2">
      <c r="G528" s="87"/>
      <c r="J528" s="5"/>
      <c r="K528" s="5"/>
      <c r="L528" s="5"/>
      <c r="M528" s="5"/>
      <c r="N528" s="5"/>
      <c r="O528" s="5"/>
      <c r="P528" s="5"/>
      <c r="Q528" s="5"/>
    </row>
    <row r="529" spans="7:17" s="25" customFormat="1" x14ac:dyDescent="0.2">
      <c r="G529" s="87"/>
      <c r="J529" s="5"/>
      <c r="K529" s="5"/>
      <c r="L529" s="5"/>
      <c r="M529" s="5"/>
      <c r="N529" s="5"/>
      <c r="O529" s="5"/>
      <c r="P529" s="5"/>
      <c r="Q529" s="5"/>
    </row>
    <row r="530" spans="7:17" s="25" customFormat="1" x14ac:dyDescent="0.2">
      <c r="G530" s="87"/>
      <c r="J530" s="5"/>
      <c r="K530" s="5"/>
      <c r="L530" s="5"/>
      <c r="M530" s="5"/>
      <c r="N530" s="5"/>
      <c r="O530" s="5"/>
      <c r="P530" s="5"/>
      <c r="Q530" s="5"/>
    </row>
    <row r="531" spans="7:17" s="25" customFormat="1" x14ac:dyDescent="0.2">
      <c r="G531" s="87"/>
      <c r="J531" s="5"/>
      <c r="K531" s="5"/>
      <c r="L531" s="5"/>
      <c r="M531" s="5"/>
      <c r="N531" s="5"/>
      <c r="O531" s="5"/>
      <c r="P531" s="5"/>
      <c r="Q531" s="5"/>
    </row>
    <row r="532" spans="7:17" s="25" customFormat="1" x14ac:dyDescent="0.2">
      <c r="G532" s="87"/>
      <c r="J532" s="5"/>
      <c r="K532" s="5"/>
      <c r="L532" s="5"/>
      <c r="M532" s="5"/>
      <c r="N532" s="5"/>
      <c r="O532" s="5"/>
      <c r="P532" s="5"/>
      <c r="Q532" s="5"/>
    </row>
    <row r="533" spans="7:17" s="25" customFormat="1" x14ac:dyDescent="0.2">
      <c r="G533" s="87"/>
      <c r="J533" s="5"/>
      <c r="K533" s="5"/>
      <c r="L533" s="5"/>
      <c r="M533" s="5"/>
      <c r="N533" s="5"/>
      <c r="O533" s="5"/>
      <c r="P533" s="5"/>
      <c r="Q533" s="5"/>
    </row>
    <row r="534" spans="7:17" s="25" customFormat="1" x14ac:dyDescent="0.2">
      <c r="G534" s="87"/>
      <c r="J534" s="5"/>
      <c r="K534" s="5"/>
      <c r="L534" s="5"/>
      <c r="M534" s="5"/>
      <c r="N534" s="5"/>
      <c r="O534" s="5"/>
      <c r="P534" s="5"/>
      <c r="Q534" s="5"/>
    </row>
    <row r="535" spans="7:17" s="25" customFormat="1" x14ac:dyDescent="0.2">
      <c r="G535" s="87"/>
      <c r="J535" s="5"/>
      <c r="K535" s="5"/>
      <c r="L535" s="5"/>
      <c r="M535" s="5"/>
      <c r="N535" s="5"/>
      <c r="O535" s="5"/>
      <c r="P535" s="5"/>
      <c r="Q535" s="5"/>
    </row>
    <row r="536" spans="7:17" s="25" customFormat="1" x14ac:dyDescent="0.2">
      <c r="G536" s="87"/>
      <c r="J536" s="5"/>
      <c r="K536" s="5"/>
      <c r="L536" s="5"/>
      <c r="M536" s="5"/>
      <c r="N536" s="5"/>
      <c r="O536" s="5"/>
      <c r="P536" s="5"/>
      <c r="Q536" s="5"/>
    </row>
    <row r="537" spans="7:17" s="25" customFormat="1" x14ac:dyDescent="0.2">
      <c r="G537" s="87"/>
      <c r="J537" s="5"/>
      <c r="K537" s="5"/>
      <c r="L537" s="5"/>
      <c r="M537" s="5"/>
      <c r="N537" s="5"/>
      <c r="O537" s="5"/>
      <c r="P537" s="5"/>
      <c r="Q537" s="5"/>
    </row>
    <row r="538" spans="7:17" s="25" customFormat="1" x14ac:dyDescent="0.2">
      <c r="G538" s="87"/>
      <c r="J538" s="5"/>
      <c r="K538" s="5"/>
      <c r="L538" s="5"/>
      <c r="M538" s="5"/>
      <c r="N538" s="5"/>
      <c r="O538" s="5"/>
      <c r="P538" s="5"/>
      <c r="Q538" s="5"/>
    </row>
    <row r="539" spans="7:17" s="25" customFormat="1" x14ac:dyDescent="0.2">
      <c r="G539" s="87"/>
      <c r="J539" s="5"/>
      <c r="K539" s="5"/>
      <c r="L539" s="5"/>
      <c r="M539" s="5"/>
      <c r="N539" s="5"/>
      <c r="O539" s="5"/>
      <c r="P539" s="5"/>
      <c r="Q539" s="5"/>
    </row>
  </sheetData>
  <mergeCells count="9">
    <mergeCell ref="B6:B7"/>
    <mergeCell ref="C6:C7"/>
    <mergeCell ref="D6:D7"/>
    <mergeCell ref="A50:I50"/>
    <mergeCell ref="A5:A7"/>
    <mergeCell ref="B5:D5"/>
    <mergeCell ref="E5:F7"/>
    <mergeCell ref="G5:G7"/>
    <mergeCell ref="H5:I7"/>
  </mergeCells>
  <printOptions gridLines="1"/>
  <pageMargins left="0.68" right="0.25" top="1" bottom="0.75" header="0.69" footer="0.3"/>
  <pageSetup paperSize="9" scale="80" orientation="portrait" r:id="rId1"/>
  <headerFooter>
    <oddHeader>&amp;R&amp;"Arial,Bold"ANNEX A</oddHeader>
    <oddFooter>&amp;LAs of March 3, 2017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69"/>
  <sheetViews>
    <sheetView zoomScaleNormal="100" zoomScaleSheetLayoutView="90" workbookViewId="0">
      <pane xSplit="1" ySplit="6" topLeftCell="D256" activePane="bottomRight" state="frozen"/>
      <selection pane="topRight" activeCell="B1" sqref="B1"/>
      <selection pane="bottomLeft" activeCell="A7" sqref="A7"/>
      <selection pane="bottomRight" activeCell="M268" sqref="M268"/>
    </sheetView>
  </sheetViews>
  <sheetFormatPr defaultColWidth="8" defaultRowHeight="12.75" x14ac:dyDescent="0.2"/>
  <cols>
    <col min="1" max="1" width="40.5703125" style="230" customWidth="1"/>
    <col min="2" max="3" width="13.28515625" style="231" hidden="1" customWidth="1"/>
    <col min="4" max="4" width="12.42578125" style="231" customWidth="1"/>
    <col min="5" max="5" width="13.5703125" style="230" customWidth="1"/>
    <col min="6" max="6" width="13.85546875" style="230" customWidth="1"/>
    <col min="7" max="7" width="13.140625" style="230" customWidth="1"/>
    <col min="8" max="8" width="13" style="230" customWidth="1"/>
    <col min="9" max="9" width="10.5703125" style="233" customWidth="1"/>
    <col min="10" max="10" width="11.7109375" style="230" customWidth="1"/>
    <col min="11" max="11" width="10.85546875" style="109" hidden="1" customWidth="1"/>
    <col min="12" max="12" width="11.85546875" style="230" customWidth="1"/>
    <col min="13" max="13" width="11.85546875" style="109" customWidth="1"/>
    <col min="14" max="251" width="8" style="109"/>
    <col min="252" max="252" width="40.5703125" style="109" customWidth="1"/>
    <col min="253" max="254" width="8" style="109" customWidth="1"/>
    <col min="255" max="255" width="13.28515625" style="109" customWidth="1"/>
    <col min="256" max="256" width="13.5703125" style="109" customWidth="1"/>
    <col min="257" max="257" width="13.85546875" style="109" customWidth="1"/>
    <col min="258" max="258" width="13.140625" style="109" customWidth="1"/>
    <col min="259" max="259" width="13" style="109" customWidth="1"/>
    <col min="260" max="260" width="10.5703125" style="109" customWidth="1"/>
    <col min="261" max="261" width="12.5703125" style="109" customWidth="1"/>
    <col min="262" max="262" width="8" style="109" customWidth="1"/>
    <col min="263" max="264" width="11.85546875" style="109" customWidth="1"/>
    <col min="265" max="265" width="12" style="109" customWidth="1"/>
    <col min="266" max="266" width="12.5703125" style="109" customWidth="1"/>
    <col min="267" max="507" width="8" style="109"/>
    <col min="508" max="508" width="40.5703125" style="109" customWidth="1"/>
    <col min="509" max="510" width="8" style="109" customWidth="1"/>
    <col min="511" max="511" width="13.28515625" style="109" customWidth="1"/>
    <col min="512" max="512" width="13.5703125" style="109" customWidth="1"/>
    <col min="513" max="513" width="13.85546875" style="109" customWidth="1"/>
    <col min="514" max="514" width="13.140625" style="109" customWidth="1"/>
    <col min="515" max="515" width="13" style="109" customWidth="1"/>
    <col min="516" max="516" width="10.5703125" style="109" customWidth="1"/>
    <col min="517" max="517" width="12.5703125" style="109" customWidth="1"/>
    <col min="518" max="518" width="8" style="109" customWidth="1"/>
    <col min="519" max="520" width="11.85546875" style="109" customWidth="1"/>
    <col min="521" max="521" width="12" style="109" customWidth="1"/>
    <col min="522" max="522" width="12.5703125" style="109" customWidth="1"/>
    <col min="523" max="763" width="8" style="109"/>
    <col min="764" max="764" width="40.5703125" style="109" customWidth="1"/>
    <col min="765" max="766" width="8" style="109" customWidth="1"/>
    <col min="767" max="767" width="13.28515625" style="109" customWidth="1"/>
    <col min="768" max="768" width="13.5703125" style="109" customWidth="1"/>
    <col min="769" max="769" width="13.85546875" style="109" customWidth="1"/>
    <col min="770" max="770" width="13.140625" style="109" customWidth="1"/>
    <col min="771" max="771" width="13" style="109" customWidth="1"/>
    <col min="772" max="772" width="10.5703125" style="109" customWidth="1"/>
    <col min="773" max="773" width="12.5703125" style="109" customWidth="1"/>
    <col min="774" max="774" width="8" style="109" customWidth="1"/>
    <col min="775" max="776" width="11.85546875" style="109" customWidth="1"/>
    <col min="777" max="777" width="12" style="109" customWidth="1"/>
    <col min="778" max="778" width="12.5703125" style="109" customWidth="1"/>
    <col min="779" max="1019" width="8" style="109"/>
    <col min="1020" max="1020" width="40.5703125" style="109" customWidth="1"/>
    <col min="1021" max="1022" width="8" style="109" customWidth="1"/>
    <col min="1023" max="1023" width="13.28515625" style="109" customWidth="1"/>
    <col min="1024" max="1024" width="13.5703125" style="109" customWidth="1"/>
    <col min="1025" max="1025" width="13.85546875" style="109" customWidth="1"/>
    <col min="1026" max="1026" width="13.140625" style="109" customWidth="1"/>
    <col min="1027" max="1027" width="13" style="109" customWidth="1"/>
    <col min="1028" max="1028" width="10.5703125" style="109" customWidth="1"/>
    <col min="1029" max="1029" width="12.5703125" style="109" customWidth="1"/>
    <col min="1030" max="1030" width="8" style="109" customWidth="1"/>
    <col min="1031" max="1032" width="11.85546875" style="109" customWidth="1"/>
    <col min="1033" max="1033" width="12" style="109" customWidth="1"/>
    <col min="1034" max="1034" width="12.5703125" style="109" customWidth="1"/>
    <col min="1035" max="1275" width="8" style="109"/>
    <col min="1276" max="1276" width="40.5703125" style="109" customWidth="1"/>
    <col min="1277" max="1278" width="8" style="109" customWidth="1"/>
    <col min="1279" max="1279" width="13.28515625" style="109" customWidth="1"/>
    <col min="1280" max="1280" width="13.5703125" style="109" customWidth="1"/>
    <col min="1281" max="1281" width="13.85546875" style="109" customWidth="1"/>
    <col min="1282" max="1282" width="13.140625" style="109" customWidth="1"/>
    <col min="1283" max="1283" width="13" style="109" customWidth="1"/>
    <col min="1284" max="1284" width="10.5703125" style="109" customWidth="1"/>
    <col min="1285" max="1285" width="12.5703125" style="109" customWidth="1"/>
    <col min="1286" max="1286" width="8" style="109" customWidth="1"/>
    <col min="1287" max="1288" width="11.85546875" style="109" customWidth="1"/>
    <col min="1289" max="1289" width="12" style="109" customWidth="1"/>
    <col min="1290" max="1290" width="12.5703125" style="109" customWidth="1"/>
    <col min="1291" max="1531" width="8" style="109"/>
    <col min="1532" max="1532" width="40.5703125" style="109" customWidth="1"/>
    <col min="1533" max="1534" width="8" style="109" customWidth="1"/>
    <col min="1535" max="1535" width="13.28515625" style="109" customWidth="1"/>
    <col min="1536" max="1536" width="13.5703125" style="109" customWidth="1"/>
    <col min="1537" max="1537" width="13.85546875" style="109" customWidth="1"/>
    <col min="1538" max="1538" width="13.140625" style="109" customWidth="1"/>
    <col min="1539" max="1539" width="13" style="109" customWidth="1"/>
    <col min="1540" max="1540" width="10.5703125" style="109" customWidth="1"/>
    <col min="1541" max="1541" width="12.5703125" style="109" customWidth="1"/>
    <col min="1542" max="1542" width="8" style="109" customWidth="1"/>
    <col min="1543" max="1544" width="11.85546875" style="109" customWidth="1"/>
    <col min="1545" max="1545" width="12" style="109" customWidth="1"/>
    <col min="1546" max="1546" width="12.5703125" style="109" customWidth="1"/>
    <col min="1547" max="1787" width="8" style="109"/>
    <col min="1788" max="1788" width="40.5703125" style="109" customWidth="1"/>
    <col min="1789" max="1790" width="8" style="109" customWidth="1"/>
    <col min="1791" max="1791" width="13.28515625" style="109" customWidth="1"/>
    <col min="1792" max="1792" width="13.5703125" style="109" customWidth="1"/>
    <col min="1793" max="1793" width="13.85546875" style="109" customWidth="1"/>
    <col min="1794" max="1794" width="13.140625" style="109" customWidth="1"/>
    <col min="1795" max="1795" width="13" style="109" customWidth="1"/>
    <col min="1796" max="1796" width="10.5703125" style="109" customWidth="1"/>
    <col min="1797" max="1797" width="12.5703125" style="109" customWidth="1"/>
    <col min="1798" max="1798" width="8" style="109" customWidth="1"/>
    <col min="1799" max="1800" width="11.85546875" style="109" customWidth="1"/>
    <col min="1801" max="1801" width="12" style="109" customWidth="1"/>
    <col min="1802" max="1802" width="12.5703125" style="109" customWidth="1"/>
    <col min="1803" max="2043" width="8" style="109"/>
    <col min="2044" max="2044" width="40.5703125" style="109" customWidth="1"/>
    <col min="2045" max="2046" width="8" style="109" customWidth="1"/>
    <col min="2047" max="2047" width="13.28515625" style="109" customWidth="1"/>
    <col min="2048" max="2048" width="13.5703125" style="109" customWidth="1"/>
    <col min="2049" max="2049" width="13.85546875" style="109" customWidth="1"/>
    <col min="2050" max="2050" width="13.140625" style="109" customWidth="1"/>
    <col min="2051" max="2051" width="13" style="109" customWidth="1"/>
    <col min="2052" max="2052" width="10.5703125" style="109" customWidth="1"/>
    <col min="2053" max="2053" width="12.5703125" style="109" customWidth="1"/>
    <col min="2054" max="2054" width="8" style="109" customWidth="1"/>
    <col min="2055" max="2056" width="11.85546875" style="109" customWidth="1"/>
    <col min="2057" max="2057" width="12" style="109" customWidth="1"/>
    <col min="2058" max="2058" width="12.5703125" style="109" customWidth="1"/>
    <col min="2059" max="2299" width="8" style="109"/>
    <col min="2300" max="2300" width="40.5703125" style="109" customWidth="1"/>
    <col min="2301" max="2302" width="8" style="109" customWidth="1"/>
    <col min="2303" max="2303" width="13.28515625" style="109" customWidth="1"/>
    <col min="2304" max="2304" width="13.5703125" style="109" customWidth="1"/>
    <col min="2305" max="2305" width="13.85546875" style="109" customWidth="1"/>
    <col min="2306" max="2306" width="13.140625" style="109" customWidth="1"/>
    <col min="2307" max="2307" width="13" style="109" customWidth="1"/>
    <col min="2308" max="2308" width="10.5703125" style="109" customWidth="1"/>
    <col min="2309" max="2309" width="12.5703125" style="109" customWidth="1"/>
    <col min="2310" max="2310" width="8" style="109" customWidth="1"/>
    <col min="2311" max="2312" width="11.85546875" style="109" customWidth="1"/>
    <col min="2313" max="2313" width="12" style="109" customWidth="1"/>
    <col min="2314" max="2314" width="12.5703125" style="109" customWidth="1"/>
    <col min="2315" max="2555" width="8" style="109"/>
    <col min="2556" max="2556" width="40.5703125" style="109" customWidth="1"/>
    <col min="2557" max="2558" width="8" style="109" customWidth="1"/>
    <col min="2559" max="2559" width="13.28515625" style="109" customWidth="1"/>
    <col min="2560" max="2560" width="13.5703125" style="109" customWidth="1"/>
    <col min="2561" max="2561" width="13.85546875" style="109" customWidth="1"/>
    <col min="2562" max="2562" width="13.140625" style="109" customWidth="1"/>
    <col min="2563" max="2563" width="13" style="109" customWidth="1"/>
    <col min="2564" max="2564" width="10.5703125" style="109" customWidth="1"/>
    <col min="2565" max="2565" width="12.5703125" style="109" customWidth="1"/>
    <col min="2566" max="2566" width="8" style="109" customWidth="1"/>
    <col min="2567" max="2568" width="11.85546875" style="109" customWidth="1"/>
    <col min="2569" max="2569" width="12" style="109" customWidth="1"/>
    <col min="2570" max="2570" width="12.5703125" style="109" customWidth="1"/>
    <col min="2571" max="2811" width="8" style="109"/>
    <col min="2812" max="2812" width="40.5703125" style="109" customWidth="1"/>
    <col min="2813" max="2814" width="8" style="109" customWidth="1"/>
    <col min="2815" max="2815" width="13.28515625" style="109" customWidth="1"/>
    <col min="2816" max="2816" width="13.5703125" style="109" customWidth="1"/>
    <col min="2817" max="2817" width="13.85546875" style="109" customWidth="1"/>
    <col min="2818" max="2818" width="13.140625" style="109" customWidth="1"/>
    <col min="2819" max="2819" width="13" style="109" customWidth="1"/>
    <col min="2820" max="2820" width="10.5703125" style="109" customWidth="1"/>
    <col min="2821" max="2821" width="12.5703125" style="109" customWidth="1"/>
    <col min="2822" max="2822" width="8" style="109" customWidth="1"/>
    <col min="2823" max="2824" width="11.85546875" style="109" customWidth="1"/>
    <col min="2825" max="2825" width="12" style="109" customWidth="1"/>
    <col min="2826" max="2826" width="12.5703125" style="109" customWidth="1"/>
    <col min="2827" max="3067" width="8" style="109"/>
    <col min="3068" max="3068" width="40.5703125" style="109" customWidth="1"/>
    <col min="3069" max="3070" width="8" style="109" customWidth="1"/>
    <col min="3071" max="3071" width="13.28515625" style="109" customWidth="1"/>
    <col min="3072" max="3072" width="13.5703125" style="109" customWidth="1"/>
    <col min="3073" max="3073" width="13.85546875" style="109" customWidth="1"/>
    <col min="3074" max="3074" width="13.140625" style="109" customWidth="1"/>
    <col min="3075" max="3075" width="13" style="109" customWidth="1"/>
    <col min="3076" max="3076" width="10.5703125" style="109" customWidth="1"/>
    <col min="3077" max="3077" width="12.5703125" style="109" customWidth="1"/>
    <col min="3078" max="3078" width="8" style="109" customWidth="1"/>
    <col min="3079" max="3080" width="11.85546875" style="109" customWidth="1"/>
    <col min="3081" max="3081" width="12" style="109" customWidth="1"/>
    <col min="3082" max="3082" width="12.5703125" style="109" customWidth="1"/>
    <col min="3083" max="3323" width="8" style="109"/>
    <col min="3324" max="3324" width="40.5703125" style="109" customWidth="1"/>
    <col min="3325" max="3326" width="8" style="109" customWidth="1"/>
    <col min="3327" max="3327" width="13.28515625" style="109" customWidth="1"/>
    <col min="3328" max="3328" width="13.5703125" style="109" customWidth="1"/>
    <col min="3329" max="3329" width="13.85546875" style="109" customWidth="1"/>
    <col min="3330" max="3330" width="13.140625" style="109" customWidth="1"/>
    <col min="3331" max="3331" width="13" style="109" customWidth="1"/>
    <col min="3332" max="3332" width="10.5703125" style="109" customWidth="1"/>
    <col min="3333" max="3333" width="12.5703125" style="109" customWidth="1"/>
    <col min="3334" max="3334" width="8" style="109" customWidth="1"/>
    <col min="3335" max="3336" width="11.85546875" style="109" customWidth="1"/>
    <col min="3337" max="3337" width="12" style="109" customWidth="1"/>
    <col min="3338" max="3338" width="12.5703125" style="109" customWidth="1"/>
    <col min="3339" max="3579" width="8" style="109"/>
    <col min="3580" max="3580" width="40.5703125" style="109" customWidth="1"/>
    <col min="3581" max="3582" width="8" style="109" customWidth="1"/>
    <col min="3583" max="3583" width="13.28515625" style="109" customWidth="1"/>
    <col min="3584" max="3584" width="13.5703125" style="109" customWidth="1"/>
    <col min="3585" max="3585" width="13.85546875" style="109" customWidth="1"/>
    <col min="3586" max="3586" width="13.140625" style="109" customWidth="1"/>
    <col min="3587" max="3587" width="13" style="109" customWidth="1"/>
    <col min="3588" max="3588" width="10.5703125" style="109" customWidth="1"/>
    <col min="3589" max="3589" width="12.5703125" style="109" customWidth="1"/>
    <col min="3590" max="3590" width="8" style="109" customWidth="1"/>
    <col min="3591" max="3592" width="11.85546875" style="109" customWidth="1"/>
    <col min="3593" max="3593" width="12" style="109" customWidth="1"/>
    <col min="3594" max="3594" width="12.5703125" style="109" customWidth="1"/>
    <col min="3595" max="3835" width="8" style="109"/>
    <col min="3836" max="3836" width="40.5703125" style="109" customWidth="1"/>
    <col min="3837" max="3838" width="8" style="109" customWidth="1"/>
    <col min="3839" max="3839" width="13.28515625" style="109" customWidth="1"/>
    <col min="3840" max="3840" width="13.5703125" style="109" customWidth="1"/>
    <col min="3841" max="3841" width="13.85546875" style="109" customWidth="1"/>
    <col min="3842" max="3842" width="13.140625" style="109" customWidth="1"/>
    <col min="3843" max="3843" width="13" style="109" customWidth="1"/>
    <col min="3844" max="3844" width="10.5703125" style="109" customWidth="1"/>
    <col min="3845" max="3845" width="12.5703125" style="109" customWidth="1"/>
    <col min="3846" max="3846" width="8" style="109" customWidth="1"/>
    <col min="3847" max="3848" width="11.85546875" style="109" customWidth="1"/>
    <col min="3849" max="3849" width="12" style="109" customWidth="1"/>
    <col min="3850" max="3850" width="12.5703125" style="109" customWidth="1"/>
    <col min="3851" max="4091" width="8" style="109"/>
    <col min="4092" max="4092" width="40.5703125" style="109" customWidth="1"/>
    <col min="4093" max="4094" width="8" style="109" customWidth="1"/>
    <col min="4095" max="4095" width="13.28515625" style="109" customWidth="1"/>
    <col min="4096" max="4096" width="13.5703125" style="109" customWidth="1"/>
    <col min="4097" max="4097" width="13.85546875" style="109" customWidth="1"/>
    <col min="4098" max="4098" width="13.140625" style="109" customWidth="1"/>
    <col min="4099" max="4099" width="13" style="109" customWidth="1"/>
    <col min="4100" max="4100" width="10.5703125" style="109" customWidth="1"/>
    <col min="4101" max="4101" width="12.5703125" style="109" customWidth="1"/>
    <col min="4102" max="4102" width="8" style="109" customWidth="1"/>
    <col min="4103" max="4104" width="11.85546875" style="109" customWidth="1"/>
    <col min="4105" max="4105" width="12" style="109" customWidth="1"/>
    <col min="4106" max="4106" width="12.5703125" style="109" customWidth="1"/>
    <col min="4107" max="4347" width="8" style="109"/>
    <col min="4348" max="4348" width="40.5703125" style="109" customWidth="1"/>
    <col min="4349" max="4350" width="8" style="109" customWidth="1"/>
    <col min="4351" max="4351" width="13.28515625" style="109" customWidth="1"/>
    <col min="4352" max="4352" width="13.5703125" style="109" customWidth="1"/>
    <col min="4353" max="4353" width="13.85546875" style="109" customWidth="1"/>
    <col min="4354" max="4354" width="13.140625" style="109" customWidth="1"/>
    <col min="4355" max="4355" width="13" style="109" customWidth="1"/>
    <col min="4356" max="4356" width="10.5703125" style="109" customWidth="1"/>
    <col min="4357" max="4357" width="12.5703125" style="109" customWidth="1"/>
    <col min="4358" max="4358" width="8" style="109" customWidth="1"/>
    <col min="4359" max="4360" width="11.85546875" style="109" customWidth="1"/>
    <col min="4361" max="4361" width="12" style="109" customWidth="1"/>
    <col min="4362" max="4362" width="12.5703125" style="109" customWidth="1"/>
    <col min="4363" max="4603" width="8" style="109"/>
    <col min="4604" max="4604" width="40.5703125" style="109" customWidth="1"/>
    <col min="4605" max="4606" width="8" style="109" customWidth="1"/>
    <col min="4607" max="4607" width="13.28515625" style="109" customWidth="1"/>
    <col min="4608" max="4608" width="13.5703125" style="109" customWidth="1"/>
    <col min="4609" max="4609" width="13.85546875" style="109" customWidth="1"/>
    <col min="4610" max="4610" width="13.140625" style="109" customWidth="1"/>
    <col min="4611" max="4611" width="13" style="109" customWidth="1"/>
    <col min="4612" max="4612" width="10.5703125" style="109" customWidth="1"/>
    <col min="4613" max="4613" width="12.5703125" style="109" customWidth="1"/>
    <col min="4614" max="4614" width="8" style="109" customWidth="1"/>
    <col min="4615" max="4616" width="11.85546875" style="109" customWidth="1"/>
    <col min="4617" max="4617" width="12" style="109" customWidth="1"/>
    <col min="4618" max="4618" width="12.5703125" style="109" customWidth="1"/>
    <col min="4619" max="4859" width="8" style="109"/>
    <col min="4860" max="4860" width="40.5703125" style="109" customWidth="1"/>
    <col min="4861" max="4862" width="8" style="109" customWidth="1"/>
    <col min="4863" max="4863" width="13.28515625" style="109" customWidth="1"/>
    <col min="4864" max="4864" width="13.5703125" style="109" customWidth="1"/>
    <col min="4865" max="4865" width="13.85546875" style="109" customWidth="1"/>
    <col min="4866" max="4866" width="13.140625" style="109" customWidth="1"/>
    <col min="4867" max="4867" width="13" style="109" customWidth="1"/>
    <col min="4868" max="4868" width="10.5703125" style="109" customWidth="1"/>
    <col min="4869" max="4869" width="12.5703125" style="109" customWidth="1"/>
    <col min="4870" max="4870" width="8" style="109" customWidth="1"/>
    <col min="4871" max="4872" width="11.85546875" style="109" customWidth="1"/>
    <col min="4873" max="4873" width="12" style="109" customWidth="1"/>
    <col min="4874" max="4874" width="12.5703125" style="109" customWidth="1"/>
    <col min="4875" max="5115" width="8" style="109"/>
    <col min="5116" max="5116" width="40.5703125" style="109" customWidth="1"/>
    <col min="5117" max="5118" width="8" style="109" customWidth="1"/>
    <col min="5119" max="5119" width="13.28515625" style="109" customWidth="1"/>
    <col min="5120" max="5120" width="13.5703125" style="109" customWidth="1"/>
    <col min="5121" max="5121" width="13.85546875" style="109" customWidth="1"/>
    <col min="5122" max="5122" width="13.140625" style="109" customWidth="1"/>
    <col min="5123" max="5123" width="13" style="109" customWidth="1"/>
    <col min="5124" max="5124" width="10.5703125" style="109" customWidth="1"/>
    <col min="5125" max="5125" width="12.5703125" style="109" customWidth="1"/>
    <col min="5126" max="5126" width="8" style="109" customWidth="1"/>
    <col min="5127" max="5128" width="11.85546875" style="109" customWidth="1"/>
    <col min="5129" max="5129" width="12" style="109" customWidth="1"/>
    <col min="5130" max="5130" width="12.5703125" style="109" customWidth="1"/>
    <col min="5131" max="5371" width="8" style="109"/>
    <col min="5372" max="5372" width="40.5703125" style="109" customWidth="1"/>
    <col min="5373" max="5374" width="8" style="109" customWidth="1"/>
    <col min="5375" max="5375" width="13.28515625" style="109" customWidth="1"/>
    <col min="5376" max="5376" width="13.5703125" style="109" customWidth="1"/>
    <col min="5377" max="5377" width="13.85546875" style="109" customWidth="1"/>
    <col min="5378" max="5378" width="13.140625" style="109" customWidth="1"/>
    <col min="5379" max="5379" width="13" style="109" customWidth="1"/>
    <col min="5380" max="5380" width="10.5703125" style="109" customWidth="1"/>
    <col min="5381" max="5381" width="12.5703125" style="109" customWidth="1"/>
    <col min="5382" max="5382" width="8" style="109" customWidth="1"/>
    <col min="5383" max="5384" width="11.85546875" style="109" customWidth="1"/>
    <col min="5385" max="5385" width="12" style="109" customWidth="1"/>
    <col min="5386" max="5386" width="12.5703125" style="109" customWidth="1"/>
    <col min="5387" max="5627" width="8" style="109"/>
    <col min="5628" max="5628" width="40.5703125" style="109" customWidth="1"/>
    <col min="5629" max="5630" width="8" style="109" customWidth="1"/>
    <col min="5631" max="5631" width="13.28515625" style="109" customWidth="1"/>
    <col min="5632" max="5632" width="13.5703125" style="109" customWidth="1"/>
    <col min="5633" max="5633" width="13.85546875" style="109" customWidth="1"/>
    <col min="5634" max="5634" width="13.140625" style="109" customWidth="1"/>
    <col min="5635" max="5635" width="13" style="109" customWidth="1"/>
    <col min="5636" max="5636" width="10.5703125" style="109" customWidth="1"/>
    <col min="5637" max="5637" width="12.5703125" style="109" customWidth="1"/>
    <col min="5638" max="5638" width="8" style="109" customWidth="1"/>
    <col min="5639" max="5640" width="11.85546875" style="109" customWidth="1"/>
    <col min="5641" max="5641" width="12" style="109" customWidth="1"/>
    <col min="5642" max="5642" width="12.5703125" style="109" customWidth="1"/>
    <col min="5643" max="5883" width="8" style="109"/>
    <col min="5884" max="5884" width="40.5703125" style="109" customWidth="1"/>
    <col min="5885" max="5886" width="8" style="109" customWidth="1"/>
    <col min="5887" max="5887" width="13.28515625" style="109" customWidth="1"/>
    <col min="5888" max="5888" width="13.5703125" style="109" customWidth="1"/>
    <col min="5889" max="5889" width="13.85546875" style="109" customWidth="1"/>
    <col min="5890" max="5890" width="13.140625" style="109" customWidth="1"/>
    <col min="5891" max="5891" width="13" style="109" customWidth="1"/>
    <col min="5892" max="5892" width="10.5703125" style="109" customWidth="1"/>
    <col min="5893" max="5893" width="12.5703125" style="109" customWidth="1"/>
    <col min="5894" max="5894" width="8" style="109" customWidth="1"/>
    <col min="5895" max="5896" width="11.85546875" style="109" customWidth="1"/>
    <col min="5897" max="5897" width="12" style="109" customWidth="1"/>
    <col min="5898" max="5898" width="12.5703125" style="109" customWidth="1"/>
    <col min="5899" max="6139" width="8" style="109"/>
    <col min="6140" max="6140" width="40.5703125" style="109" customWidth="1"/>
    <col min="6141" max="6142" width="8" style="109" customWidth="1"/>
    <col min="6143" max="6143" width="13.28515625" style="109" customWidth="1"/>
    <col min="6144" max="6144" width="13.5703125" style="109" customWidth="1"/>
    <col min="6145" max="6145" width="13.85546875" style="109" customWidth="1"/>
    <col min="6146" max="6146" width="13.140625" style="109" customWidth="1"/>
    <col min="6147" max="6147" width="13" style="109" customWidth="1"/>
    <col min="6148" max="6148" width="10.5703125" style="109" customWidth="1"/>
    <col min="6149" max="6149" width="12.5703125" style="109" customWidth="1"/>
    <col min="6150" max="6150" width="8" style="109" customWidth="1"/>
    <col min="6151" max="6152" width="11.85546875" style="109" customWidth="1"/>
    <col min="6153" max="6153" width="12" style="109" customWidth="1"/>
    <col min="6154" max="6154" width="12.5703125" style="109" customWidth="1"/>
    <col min="6155" max="6395" width="8" style="109"/>
    <col min="6396" max="6396" width="40.5703125" style="109" customWidth="1"/>
    <col min="6397" max="6398" width="8" style="109" customWidth="1"/>
    <col min="6399" max="6399" width="13.28515625" style="109" customWidth="1"/>
    <col min="6400" max="6400" width="13.5703125" style="109" customWidth="1"/>
    <col min="6401" max="6401" width="13.85546875" style="109" customWidth="1"/>
    <col min="6402" max="6402" width="13.140625" style="109" customWidth="1"/>
    <col min="6403" max="6403" width="13" style="109" customWidth="1"/>
    <col min="6404" max="6404" width="10.5703125" style="109" customWidth="1"/>
    <col min="6405" max="6405" width="12.5703125" style="109" customWidth="1"/>
    <col min="6406" max="6406" width="8" style="109" customWidth="1"/>
    <col min="6407" max="6408" width="11.85546875" style="109" customWidth="1"/>
    <col min="6409" max="6409" width="12" style="109" customWidth="1"/>
    <col min="6410" max="6410" width="12.5703125" style="109" customWidth="1"/>
    <col min="6411" max="6651" width="8" style="109"/>
    <col min="6652" max="6652" width="40.5703125" style="109" customWidth="1"/>
    <col min="6653" max="6654" width="8" style="109" customWidth="1"/>
    <col min="6655" max="6655" width="13.28515625" style="109" customWidth="1"/>
    <col min="6656" max="6656" width="13.5703125" style="109" customWidth="1"/>
    <col min="6657" max="6657" width="13.85546875" style="109" customWidth="1"/>
    <col min="6658" max="6658" width="13.140625" style="109" customWidth="1"/>
    <col min="6659" max="6659" width="13" style="109" customWidth="1"/>
    <col min="6660" max="6660" width="10.5703125" style="109" customWidth="1"/>
    <col min="6661" max="6661" width="12.5703125" style="109" customWidth="1"/>
    <col min="6662" max="6662" width="8" style="109" customWidth="1"/>
    <col min="6663" max="6664" width="11.85546875" style="109" customWidth="1"/>
    <col min="6665" max="6665" width="12" style="109" customWidth="1"/>
    <col min="6666" max="6666" width="12.5703125" style="109" customWidth="1"/>
    <col min="6667" max="6907" width="8" style="109"/>
    <col min="6908" max="6908" width="40.5703125" style="109" customWidth="1"/>
    <col min="6909" max="6910" width="8" style="109" customWidth="1"/>
    <col min="6911" max="6911" width="13.28515625" style="109" customWidth="1"/>
    <col min="6912" max="6912" width="13.5703125" style="109" customWidth="1"/>
    <col min="6913" max="6913" width="13.85546875" style="109" customWidth="1"/>
    <col min="6914" max="6914" width="13.140625" style="109" customWidth="1"/>
    <col min="6915" max="6915" width="13" style="109" customWidth="1"/>
    <col min="6916" max="6916" width="10.5703125" style="109" customWidth="1"/>
    <col min="6917" max="6917" width="12.5703125" style="109" customWidth="1"/>
    <col min="6918" max="6918" width="8" style="109" customWidth="1"/>
    <col min="6919" max="6920" width="11.85546875" style="109" customWidth="1"/>
    <col min="6921" max="6921" width="12" style="109" customWidth="1"/>
    <col min="6922" max="6922" width="12.5703125" style="109" customWidth="1"/>
    <col min="6923" max="7163" width="8" style="109"/>
    <col min="7164" max="7164" width="40.5703125" style="109" customWidth="1"/>
    <col min="7165" max="7166" width="8" style="109" customWidth="1"/>
    <col min="7167" max="7167" width="13.28515625" style="109" customWidth="1"/>
    <col min="7168" max="7168" width="13.5703125" style="109" customWidth="1"/>
    <col min="7169" max="7169" width="13.85546875" style="109" customWidth="1"/>
    <col min="7170" max="7170" width="13.140625" style="109" customWidth="1"/>
    <col min="7171" max="7171" width="13" style="109" customWidth="1"/>
    <col min="7172" max="7172" width="10.5703125" style="109" customWidth="1"/>
    <col min="7173" max="7173" width="12.5703125" style="109" customWidth="1"/>
    <col min="7174" max="7174" width="8" style="109" customWidth="1"/>
    <col min="7175" max="7176" width="11.85546875" style="109" customWidth="1"/>
    <col min="7177" max="7177" width="12" style="109" customWidth="1"/>
    <col min="7178" max="7178" width="12.5703125" style="109" customWidth="1"/>
    <col min="7179" max="7419" width="8" style="109"/>
    <col min="7420" max="7420" width="40.5703125" style="109" customWidth="1"/>
    <col min="7421" max="7422" width="8" style="109" customWidth="1"/>
    <col min="7423" max="7423" width="13.28515625" style="109" customWidth="1"/>
    <col min="7424" max="7424" width="13.5703125" style="109" customWidth="1"/>
    <col min="7425" max="7425" width="13.85546875" style="109" customWidth="1"/>
    <col min="7426" max="7426" width="13.140625" style="109" customWidth="1"/>
    <col min="7427" max="7427" width="13" style="109" customWidth="1"/>
    <col min="7428" max="7428" width="10.5703125" style="109" customWidth="1"/>
    <col min="7429" max="7429" width="12.5703125" style="109" customWidth="1"/>
    <col min="7430" max="7430" width="8" style="109" customWidth="1"/>
    <col min="7431" max="7432" width="11.85546875" style="109" customWidth="1"/>
    <col min="7433" max="7433" width="12" style="109" customWidth="1"/>
    <col min="7434" max="7434" width="12.5703125" style="109" customWidth="1"/>
    <col min="7435" max="7675" width="8" style="109"/>
    <col min="7676" max="7676" width="40.5703125" style="109" customWidth="1"/>
    <col min="7677" max="7678" width="8" style="109" customWidth="1"/>
    <col min="7679" max="7679" width="13.28515625" style="109" customWidth="1"/>
    <col min="7680" max="7680" width="13.5703125" style="109" customWidth="1"/>
    <col min="7681" max="7681" width="13.85546875" style="109" customWidth="1"/>
    <col min="7682" max="7682" width="13.140625" style="109" customWidth="1"/>
    <col min="7683" max="7683" width="13" style="109" customWidth="1"/>
    <col min="7684" max="7684" width="10.5703125" style="109" customWidth="1"/>
    <col min="7685" max="7685" width="12.5703125" style="109" customWidth="1"/>
    <col min="7686" max="7686" width="8" style="109" customWidth="1"/>
    <col min="7687" max="7688" width="11.85546875" style="109" customWidth="1"/>
    <col min="7689" max="7689" width="12" style="109" customWidth="1"/>
    <col min="7690" max="7690" width="12.5703125" style="109" customWidth="1"/>
    <col min="7691" max="7931" width="8" style="109"/>
    <col min="7932" max="7932" width="40.5703125" style="109" customWidth="1"/>
    <col min="7933" max="7934" width="8" style="109" customWidth="1"/>
    <col min="7935" max="7935" width="13.28515625" style="109" customWidth="1"/>
    <col min="7936" max="7936" width="13.5703125" style="109" customWidth="1"/>
    <col min="7937" max="7937" width="13.85546875" style="109" customWidth="1"/>
    <col min="7938" max="7938" width="13.140625" style="109" customWidth="1"/>
    <col min="7939" max="7939" width="13" style="109" customWidth="1"/>
    <col min="7940" max="7940" width="10.5703125" style="109" customWidth="1"/>
    <col min="7941" max="7941" width="12.5703125" style="109" customWidth="1"/>
    <col min="7942" max="7942" width="8" style="109" customWidth="1"/>
    <col min="7943" max="7944" width="11.85546875" style="109" customWidth="1"/>
    <col min="7945" max="7945" width="12" style="109" customWidth="1"/>
    <col min="7946" max="7946" width="12.5703125" style="109" customWidth="1"/>
    <col min="7947" max="8187" width="8" style="109"/>
    <col min="8188" max="8188" width="40.5703125" style="109" customWidth="1"/>
    <col min="8189" max="8190" width="8" style="109" customWidth="1"/>
    <col min="8191" max="8191" width="13.28515625" style="109" customWidth="1"/>
    <col min="8192" max="8192" width="13.5703125" style="109" customWidth="1"/>
    <col min="8193" max="8193" width="13.85546875" style="109" customWidth="1"/>
    <col min="8194" max="8194" width="13.140625" style="109" customWidth="1"/>
    <col min="8195" max="8195" width="13" style="109" customWidth="1"/>
    <col min="8196" max="8196" width="10.5703125" style="109" customWidth="1"/>
    <col min="8197" max="8197" width="12.5703125" style="109" customWidth="1"/>
    <col min="8198" max="8198" width="8" style="109" customWidth="1"/>
    <col min="8199" max="8200" width="11.85546875" style="109" customWidth="1"/>
    <col min="8201" max="8201" width="12" style="109" customWidth="1"/>
    <col min="8202" max="8202" width="12.5703125" style="109" customWidth="1"/>
    <col min="8203" max="8443" width="8" style="109"/>
    <col min="8444" max="8444" width="40.5703125" style="109" customWidth="1"/>
    <col min="8445" max="8446" width="8" style="109" customWidth="1"/>
    <col min="8447" max="8447" width="13.28515625" style="109" customWidth="1"/>
    <col min="8448" max="8448" width="13.5703125" style="109" customWidth="1"/>
    <col min="8449" max="8449" width="13.85546875" style="109" customWidth="1"/>
    <col min="8450" max="8450" width="13.140625" style="109" customWidth="1"/>
    <col min="8451" max="8451" width="13" style="109" customWidth="1"/>
    <col min="8452" max="8452" width="10.5703125" style="109" customWidth="1"/>
    <col min="8453" max="8453" width="12.5703125" style="109" customWidth="1"/>
    <col min="8454" max="8454" width="8" style="109" customWidth="1"/>
    <col min="8455" max="8456" width="11.85546875" style="109" customWidth="1"/>
    <col min="8457" max="8457" width="12" style="109" customWidth="1"/>
    <col min="8458" max="8458" width="12.5703125" style="109" customWidth="1"/>
    <col min="8459" max="8699" width="8" style="109"/>
    <col min="8700" max="8700" width="40.5703125" style="109" customWidth="1"/>
    <col min="8701" max="8702" width="8" style="109" customWidth="1"/>
    <col min="8703" max="8703" width="13.28515625" style="109" customWidth="1"/>
    <col min="8704" max="8704" width="13.5703125" style="109" customWidth="1"/>
    <col min="8705" max="8705" width="13.85546875" style="109" customWidth="1"/>
    <col min="8706" max="8706" width="13.140625" style="109" customWidth="1"/>
    <col min="8707" max="8707" width="13" style="109" customWidth="1"/>
    <col min="8708" max="8708" width="10.5703125" style="109" customWidth="1"/>
    <col min="8709" max="8709" width="12.5703125" style="109" customWidth="1"/>
    <col min="8710" max="8710" width="8" style="109" customWidth="1"/>
    <col min="8711" max="8712" width="11.85546875" style="109" customWidth="1"/>
    <col min="8713" max="8713" width="12" style="109" customWidth="1"/>
    <col min="8714" max="8714" width="12.5703125" style="109" customWidth="1"/>
    <col min="8715" max="8955" width="8" style="109"/>
    <col min="8956" max="8956" width="40.5703125" style="109" customWidth="1"/>
    <col min="8957" max="8958" width="8" style="109" customWidth="1"/>
    <col min="8959" max="8959" width="13.28515625" style="109" customWidth="1"/>
    <col min="8960" max="8960" width="13.5703125" style="109" customWidth="1"/>
    <col min="8961" max="8961" width="13.85546875" style="109" customWidth="1"/>
    <col min="8962" max="8962" width="13.140625" style="109" customWidth="1"/>
    <col min="8963" max="8963" width="13" style="109" customWidth="1"/>
    <col min="8964" max="8964" width="10.5703125" style="109" customWidth="1"/>
    <col min="8965" max="8965" width="12.5703125" style="109" customWidth="1"/>
    <col min="8966" max="8966" width="8" style="109" customWidth="1"/>
    <col min="8967" max="8968" width="11.85546875" style="109" customWidth="1"/>
    <col min="8969" max="8969" width="12" style="109" customWidth="1"/>
    <col min="8970" max="8970" width="12.5703125" style="109" customWidth="1"/>
    <col min="8971" max="9211" width="8" style="109"/>
    <col min="9212" max="9212" width="40.5703125" style="109" customWidth="1"/>
    <col min="9213" max="9214" width="8" style="109" customWidth="1"/>
    <col min="9215" max="9215" width="13.28515625" style="109" customWidth="1"/>
    <col min="9216" max="9216" width="13.5703125" style="109" customWidth="1"/>
    <col min="9217" max="9217" width="13.85546875" style="109" customWidth="1"/>
    <col min="9218" max="9218" width="13.140625" style="109" customWidth="1"/>
    <col min="9219" max="9219" width="13" style="109" customWidth="1"/>
    <col min="9220" max="9220" width="10.5703125" style="109" customWidth="1"/>
    <col min="9221" max="9221" width="12.5703125" style="109" customWidth="1"/>
    <col min="9222" max="9222" width="8" style="109" customWidth="1"/>
    <col min="9223" max="9224" width="11.85546875" style="109" customWidth="1"/>
    <col min="9225" max="9225" width="12" style="109" customWidth="1"/>
    <col min="9226" max="9226" width="12.5703125" style="109" customWidth="1"/>
    <col min="9227" max="9467" width="8" style="109"/>
    <col min="9468" max="9468" width="40.5703125" style="109" customWidth="1"/>
    <col min="9469" max="9470" width="8" style="109" customWidth="1"/>
    <col min="9471" max="9471" width="13.28515625" style="109" customWidth="1"/>
    <col min="9472" max="9472" width="13.5703125" style="109" customWidth="1"/>
    <col min="9473" max="9473" width="13.85546875" style="109" customWidth="1"/>
    <col min="9474" max="9474" width="13.140625" style="109" customWidth="1"/>
    <col min="9475" max="9475" width="13" style="109" customWidth="1"/>
    <col min="9476" max="9476" width="10.5703125" style="109" customWidth="1"/>
    <col min="9477" max="9477" width="12.5703125" style="109" customWidth="1"/>
    <col min="9478" max="9478" width="8" style="109" customWidth="1"/>
    <col min="9479" max="9480" width="11.85546875" style="109" customWidth="1"/>
    <col min="9481" max="9481" width="12" style="109" customWidth="1"/>
    <col min="9482" max="9482" width="12.5703125" style="109" customWidth="1"/>
    <col min="9483" max="9723" width="8" style="109"/>
    <col min="9724" max="9724" width="40.5703125" style="109" customWidth="1"/>
    <col min="9725" max="9726" width="8" style="109" customWidth="1"/>
    <col min="9727" max="9727" width="13.28515625" style="109" customWidth="1"/>
    <col min="9728" max="9728" width="13.5703125" style="109" customWidth="1"/>
    <col min="9729" max="9729" width="13.85546875" style="109" customWidth="1"/>
    <col min="9730" max="9730" width="13.140625" style="109" customWidth="1"/>
    <col min="9731" max="9731" width="13" style="109" customWidth="1"/>
    <col min="9732" max="9732" width="10.5703125" style="109" customWidth="1"/>
    <col min="9733" max="9733" width="12.5703125" style="109" customWidth="1"/>
    <col min="9734" max="9734" width="8" style="109" customWidth="1"/>
    <col min="9735" max="9736" width="11.85546875" style="109" customWidth="1"/>
    <col min="9737" max="9737" width="12" style="109" customWidth="1"/>
    <col min="9738" max="9738" width="12.5703125" style="109" customWidth="1"/>
    <col min="9739" max="9979" width="8" style="109"/>
    <col min="9980" max="9980" width="40.5703125" style="109" customWidth="1"/>
    <col min="9981" max="9982" width="8" style="109" customWidth="1"/>
    <col min="9983" max="9983" width="13.28515625" style="109" customWidth="1"/>
    <col min="9984" max="9984" width="13.5703125" style="109" customWidth="1"/>
    <col min="9985" max="9985" width="13.85546875" style="109" customWidth="1"/>
    <col min="9986" max="9986" width="13.140625" style="109" customWidth="1"/>
    <col min="9987" max="9987" width="13" style="109" customWidth="1"/>
    <col min="9988" max="9988" width="10.5703125" style="109" customWidth="1"/>
    <col min="9989" max="9989" width="12.5703125" style="109" customWidth="1"/>
    <col min="9990" max="9990" width="8" style="109" customWidth="1"/>
    <col min="9991" max="9992" width="11.85546875" style="109" customWidth="1"/>
    <col min="9993" max="9993" width="12" style="109" customWidth="1"/>
    <col min="9994" max="9994" width="12.5703125" style="109" customWidth="1"/>
    <col min="9995" max="10235" width="8" style="109"/>
    <col min="10236" max="10236" width="40.5703125" style="109" customWidth="1"/>
    <col min="10237" max="10238" width="8" style="109" customWidth="1"/>
    <col min="10239" max="10239" width="13.28515625" style="109" customWidth="1"/>
    <col min="10240" max="10240" width="13.5703125" style="109" customWidth="1"/>
    <col min="10241" max="10241" width="13.85546875" style="109" customWidth="1"/>
    <col min="10242" max="10242" width="13.140625" style="109" customWidth="1"/>
    <col min="10243" max="10243" width="13" style="109" customWidth="1"/>
    <col min="10244" max="10244" width="10.5703125" style="109" customWidth="1"/>
    <col min="10245" max="10245" width="12.5703125" style="109" customWidth="1"/>
    <col min="10246" max="10246" width="8" style="109" customWidth="1"/>
    <col min="10247" max="10248" width="11.85546875" style="109" customWidth="1"/>
    <col min="10249" max="10249" width="12" style="109" customWidth="1"/>
    <col min="10250" max="10250" width="12.5703125" style="109" customWidth="1"/>
    <col min="10251" max="10491" width="8" style="109"/>
    <col min="10492" max="10492" width="40.5703125" style="109" customWidth="1"/>
    <col min="10493" max="10494" width="8" style="109" customWidth="1"/>
    <col min="10495" max="10495" width="13.28515625" style="109" customWidth="1"/>
    <col min="10496" max="10496" width="13.5703125" style="109" customWidth="1"/>
    <col min="10497" max="10497" width="13.85546875" style="109" customWidth="1"/>
    <col min="10498" max="10498" width="13.140625" style="109" customWidth="1"/>
    <col min="10499" max="10499" width="13" style="109" customWidth="1"/>
    <col min="10500" max="10500" width="10.5703125" style="109" customWidth="1"/>
    <col min="10501" max="10501" width="12.5703125" style="109" customWidth="1"/>
    <col min="10502" max="10502" width="8" style="109" customWidth="1"/>
    <col min="10503" max="10504" width="11.85546875" style="109" customWidth="1"/>
    <col min="10505" max="10505" width="12" style="109" customWidth="1"/>
    <col min="10506" max="10506" width="12.5703125" style="109" customWidth="1"/>
    <col min="10507" max="10747" width="8" style="109"/>
    <col min="10748" max="10748" width="40.5703125" style="109" customWidth="1"/>
    <col min="10749" max="10750" width="8" style="109" customWidth="1"/>
    <col min="10751" max="10751" width="13.28515625" style="109" customWidth="1"/>
    <col min="10752" max="10752" width="13.5703125" style="109" customWidth="1"/>
    <col min="10753" max="10753" width="13.85546875" style="109" customWidth="1"/>
    <col min="10754" max="10754" width="13.140625" style="109" customWidth="1"/>
    <col min="10755" max="10755" width="13" style="109" customWidth="1"/>
    <col min="10756" max="10756" width="10.5703125" style="109" customWidth="1"/>
    <col min="10757" max="10757" width="12.5703125" style="109" customWidth="1"/>
    <col min="10758" max="10758" width="8" style="109" customWidth="1"/>
    <col min="10759" max="10760" width="11.85546875" style="109" customWidth="1"/>
    <col min="10761" max="10761" width="12" style="109" customWidth="1"/>
    <col min="10762" max="10762" width="12.5703125" style="109" customWidth="1"/>
    <col min="10763" max="11003" width="8" style="109"/>
    <col min="11004" max="11004" width="40.5703125" style="109" customWidth="1"/>
    <col min="11005" max="11006" width="8" style="109" customWidth="1"/>
    <col min="11007" max="11007" width="13.28515625" style="109" customWidth="1"/>
    <col min="11008" max="11008" width="13.5703125" style="109" customWidth="1"/>
    <col min="11009" max="11009" width="13.85546875" style="109" customWidth="1"/>
    <col min="11010" max="11010" width="13.140625" style="109" customWidth="1"/>
    <col min="11011" max="11011" width="13" style="109" customWidth="1"/>
    <col min="11012" max="11012" width="10.5703125" style="109" customWidth="1"/>
    <col min="11013" max="11013" width="12.5703125" style="109" customWidth="1"/>
    <col min="11014" max="11014" width="8" style="109" customWidth="1"/>
    <col min="11015" max="11016" width="11.85546875" style="109" customWidth="1"/>
    <col min="11017" max="11017" width="12" style="109" customWidth="1"/>
    <col min="11018" max="11018" width="12.5703125" style="109" customWidth="1"/>
    <col min="11019" max="11259" width="8" style="109"/>
    <col min="11260" max="11260" width="40.5703125" style="109" customWidth="1"/>
    <col min="11261" max="11262" width="8" style="109" customWidth="1"/>
    <col min="11263" max="11263" width="13.28515625" style="109" customWidth="1"/>
    <col min="11264" max="11264" width="13.5703125" style="109" customWidth="1"/>
    <col min="11265" max="11265" width="13.85546875" style="109" customWidth="1"/>
    <col min="11266" max="11266" width="13.140625" style="109" customWidth="1"/>
    <col min="11267" max="11267" width="13" style="109" customWidth="1"/>
    <col min="11268" max="11268" width="10.5703125" style="109" customWidth="1"/>
    <col min="11269" max="11269" width="12.5703125" style="109" customWidth="1"/>
    <col min="11270" max="11270" width="8" style="109" customWidth="1"/>
    <col min="11271" max="11272" width="11.85546875" style="109" customWidth="1"/>
    <col min="11273" max="11273" width="12" style="109" customWidth="1"/>
    <col min="11274" max="11274" width="12.5703125" style="109" customWidth="1"/>
    <col min="11275" max="11515" width="8" style="109"/>
    <col min="11516" max="11516" width="40.5703125" style="109" customWidth="1"/>
    <col min="11517" max="11518" width="8" style="109" customWidth="1"/>
    <col min="11519" max="11519" width="13.28515625" style="109" customWidth="1"/>
    <col min="11520" max="11520" width="13.5703125" style="109" customWidth="1"/>
    <col min="11521" max="11521" width="13.85546875" style="109" customWidth="1"/>
    <col min="11522" max="11522" width="13.140625" style="109" customWidth="1"/>
    <col min="11523" max="11523" width="13" style="109" customWidth="1"/>
    <col min="11524" max="11524" width="10.5703125" style="109" customWidth="1"/>
    <col min="11525" max="11525" width="12.5703125" style="109" customWidth="1"/>
    <col min="11526" max="11526" width="8" style="109" customWidth="1"/>
    <col min="11527" max="11528" width="11.85546875" style="109" customWidth="1"/>
    <col min="11529" max="11529" width="12" style="109" customWidth="1"/>
    <col min="11530" max="11530" width="12.5703125" style="109" customWidth="1"/>
    <col min="11531" max="11771" width="8" style="109"/>
    <col min="11772" max="11772" width="40.5703125" style="109" customWidth="1"/>
    <col min="11773" max="11774" width="8" style="109" customWidth="1"/>
    <col min="11775" max="11775" width="13.28515625" style="109" customWidth="1"/>
    <col min="11776" max="11776" width="13.5703125" style="109" customWidth="1"/>
    <col min="11777" max="11777" width="13.85546875" style="109" customWidth="1"/>
    <col min="11778" max="11778" width="13.140625" style="109" customWidth="1"/>
    <col min="11779" max="11779" width="13" style="109" customWidth="1"/>
    <col min="11780" max="11780" width="10.5703125" style="109" customWidth="1"/>
    <col min="11781" max="11781" width="12.5703125" style="109" customWidth="1"/>
    <col min="11782" max="11782" width="8" style="109" customWidth="1"/>
    <col min="11783" max="11784" width="11.85546875" style="109" customWidth="1"/>
    <col min="11785" max="11785" width="12" style="109" customWidth="1"/>
    <col min="11786" max="11786" width="12.5703125" style="109" customWidth="1"/>
    <col min="11787" max="12027" width="8" style="109"/>
    <col min="12028" max="12028" width="40.5703125" style="109" customWidth="1"/>
    <col min="12029" max="12030" width="8" style="109" customWidth="1"/>
    <col min="12031" max="12031" width="13.28515625" style="109" customWidth="1"/>
    <col min="12032" max="12032" width="13.5703125" style="109" customWidth="1"/>
    <col min="12033" max="12033" width="13.85546875" style="109" customWidth="1"/>
    <col min="12034" max="12034" width="13.140625" style="109" customWidth="1"/>
    <col min="12035" max="12035" width="13" style="109" customWidth="1"/>
    <col min="12036" max="12036" width="10.5703125" style="109" customWidth="1"/>
    <col min="12037" max="12037" width="12.5703125" style="109" customWidth="1"/>
    <col min="12038" max="12038" width="8" style="109" customWidth="1"/>
    <col min="12039" max="12040" width="11.85546875" style="109" customWidth="1"/>
    <col min="12041" max="12041" width="12" style="109" customWidth="1"/>
    <col min="12042" max="12042" width="12.5703125" style="109" customWidth="1"/>
    <col min="12043" max="12283" width="8" style="109"/>
    <col min="12284" max="12284" width="40.5703125" style="109" customWidth="1"/>
    <col min="12285" max="12286" width="8" style="109" customWidth="1"/>
    <col min="12287" max="12287" width="13.28515625" style="109" customWidth="1"/>
    <col min="12288" max="12288" width="13.5703125" style="109" customWidth="1"/>
    <col min="12289" max="12289" width="13.85546875" style="109" customWidth="1"/>
    <col min="12290" max="12290" width="13.140625" style="109" customWidth="1"/>
    <col min="12291" max="12291" width="13" style="109" customWidth="1"/>
    <col min="12292" max="12292" width="10.5703125" style="109" customWidth="1"/>
    <col min="12293" max="12293" width="12.5703125" style="109" customWidth="1"/>
    <col min="12294" max="12294" width="8" style="109" customWidth="1"/>
    <col min="12295" max="12296" width="11.85546875" style="109" customWidth="1"/>
    <col min="12297" max="12297" width="12" style="109" customWidth="1"/>
    <col min="12298" max="12298" width="12.5703125" style="109" customWidth="1"/>
    <col min="12299" max="12539" width="8" style="109"/>
    <col min="12540" max="12540" width="40.5703125" style="109" customWidth="1"/>
    <col min="12541" max="12542" width="8" style="109" customWidth="1"/>
    <col min="12543" max="12543" width="13.28515625" style="109" customWidth="1"/>
    <col min="12544" max="12544" width="13.5703125" style="109" customWidth="1"/>
    <col min="12545" max="12545" width="13.85546875" style="109" customWidth="1"/>
    <col min="12546" max="12546" width="13.140625" style="109" customWidth="1"/>
    <col min="12547" max="12547" width="13" style="109" customWidth="1"/>
    <col min="12548" max="12548" width="10.5703125" style="109" customWidth="1"/>
    <col min="12549" max="12549" width="12.5703125" style="109" customWidth="1"/>
    <col min="12550" max="12550" width="8" style="109" customWidth="1"/>
    <col min="12551" max="12552" width="11.85546875" style="109" customWidth="1"/>
    <col min="12553" max="12553" width="12" style="109" customWidth="1"/>
    <col min="12554" max="12554" width="12.5703125" style="109" customWidth="1"/>
    <col min="12555" max="12795" width="8" style="109"/>
    <col min="12796" max="12796" width="40.5703125" style="109" customWidth="1"/>
    <col min="12797" max="12798" width="8" style="109" customWidth="1"/>
    <col min="12799" max="12799" width="13.28515625" style="109" customWidth="1"/>
    <col min="12800" max="12800" width="13.5703125" style="109" customWidth="1"/>
    <col min="12801" max="12801" width="13.85546875" style="109" customWidth="1"/>
    <col min="12802" max="12802" width="13.140625" style="109" customWidth="1"/>
    <col min="12803" max="12803" width="13" style="109" customWidth="1"/>
    <col min="12804" max="12804" width="10.5703125" style="109" customWidth="1"/>
    <col min="12805" max="12805" width="12.5703125" style="109" customWidth="1"/>
    <col min="12806" max="12806" width="8" style="109" customWidth="1"/>
    <col min="12807" max="12808" width="11.85546875" style="109" customWidth="1"/>
    <col min="12809" max="12809" width="12" style="109" customWidth="1"/>
    <col min="12810" max="12810" width="12.5703125" style="109" customWidth="1"/>
    <col min="12811" max="13051" width="8" style="109"/>
    <col min="13052" max="13052" width="40.5703125" style="109" customWidth="1"/>
    <col min="13053" max="13054" width="8" style="109" customWidth="1"/>
    <col min="13055" max="13055" width="13.28515625" style="109" customWidth="1"/>
    <col min="13056" max="13056" width="13.5703125" style="109" customWidth="1"/>
    <col min="13057" max="13057" width="13.85546875" style="109" customWidth="1"/>
    <col min="13058" max="13058" width="13.140625" style="109" customWidth="1"/>
    <col min="13059" max="13059" width="13" style="109" customWidth="1"/>
    <col min="13060" max="13060" width="10.5703125" style="109" customWidth="1"/>
    <col min="13061" max="13061" width="12.5703125" style="109" customWidth="1"/>
    <col min="13062" max="13062" width="8" style="109" customWidth="1"/>
    <col min="13063" max="13064" width="11.85546875" style="109" customWidth="1"/>
    <col min="13065" max="13065" width="12" style="109" customWidth="1"/>
    <col min="13066" max="13066" width="12.5703125" style="109" customWidth="1"/>
    <col min="13067" max="13307" width="8" style="109"/>
    <col min="13308" max="13308" width="40.5703125" style="109" customWidth="1"/>
    <col min="13309" max="13310" width="8" style="109" customWidth="1"/>
    <col min="13311" max="13311" width="13.28515625" style="109" customWidth="1"/>
    <col min="13312" max="13312" width="13.5703125" style="109" customWidth="1"/>
    <col min="13313" max="13313" width="13.85546875" style="109" customWidth="1"/>
    <col min="13314" max="13314" width="13.140625" style="109" customWidth="1"/>
    <col min="13315" max="13315" width="13" style="109" customWidth="1"/>
    <col min="13316" max="13316" width="10.5703125" style="109" customWidth="1"/>
    <col min="13317" max="13317" width="12.5703125" style="109" customWidth="1"/>
    <col min="13318" max="13318" width="8" style="109" customWidth="1"/>
    <col min="13319" max="13320" width="11.85546875" style="109" customWidth="1"/>
    <col min="13321" max="13321" width="12" style="109" customWidth="1"/>
    <col min="13322" max="13322" width="12.5703125" style="109" customWidth="1"/>
    <col min="13323" max="13563" width="8" style="109"/>
    <col min="13564" max="13564" width="40.5703125" style="109" customWidth="1"/>
    <col min="13565" max="13566" width="8" style="109" customWidth="1"/>
    <col min="13567" max="13567" width="13.28515625" style="109" customWidth="1"/>
    <col min="13568" max="13568" width="13.5703125" style="109" customWidth="1"/>
    <col min="13569" max="13569" width="13.85546875" style="109" customWidth="1"/>
    <col min="13570" max="13570" width="13.140625" style="109" customWidth="1"/>
    <col min="13571" max="13571" width="13" style="109" customWidth="1"/>
    <col min="13572" max="13572" width="10.5703125" style="109" customWidth="1"/>
    <col min="13573" max="13573" width="12.5703125" style="109" customWidth="1"/>
    <col min="13574" max="13574" width="8" style="109" customWidth="1"/>
    <col min="13575" max="13576" width="11.85546875" style="109" customWidth="1"/>
    <col min="13577" max="13577" width="12" style="109" customWidth="1"/>
    <col min="13578" max="13578" width="12.5703125" style="109" customWidth="1"/>
    <col min="13579" max="13819" width="8" style="109"/>
    <col min="13820" max="13820" width="40.5703125" style="109" customWidth="1"/>
    <col min="13821" max="13822" width="8" style="109" customWidth="1"/>
    <col min="13823" max="13823" width="13.28515625" style="109" customWidth="1"/>
    <col min="13824" max="13824" width="13.5703125" style="109" customWidth="1"/>
    <col min="13825" max="13825" width="13.85546875" style="109" customWidth="1"/>
    <col min="13826" max="13826" width="13.140625" style="109" customWidth="1"/>
    <col min="13827" max="13827" width="13" style="109" customWidth="1"/>
    <col min="13828" max="13828" width="10.5703125" style="109" customWidth="1"/>
    <col min="13829" max="13829" width="12.5703125" style="109" customWidth="1"/>
    <col min="13830" max="13830" width="8" style="109" customWidth="1"/>
    <col min="13831" max="13832" width="11.85546875" style="109" customWidth="1"/>
    <col min="13833" max="13833" width="12" style="109" customWidth="1"/>
    <col min="13834" max="13834" width="12.5703125" style="109" customWidth="1"/>
    <col min="13835" max="14075" width="8" style="109"/>
    <col min="14076" max="14076" width="40.5703125" style="109" customWidth="1"/>
    <col min="14077" max="14078" width="8" style="109" customWidth="1"/>
    <col min="14079" max="14079" width="13.28515625" style="109" customWidth="1"/>
    <col min="14080" max="14080" width="13.5703125" style="109" customWidth="1"/>
    <col min="14081" max="14081" width="13.85546875" style="109" customWidth="1"/>
    <col min="14082" max="14082" width="13.140625" style="109" customWidth="1"/>
    <col min="14083" max="14083" width="13" style="109" customWidth="1"/>
    <col min="14084" max="14084" width="10.5703125" style="109" customWidth="1"/>
    <col min="14085" max="14085" width="12.5703125" style="109" customWidth="1"/>
    <col min="14086" max="14086" width="8" style="109" customWidth="1"/>
    <col min="14087" max="14088" width="11.85546875" style="109" customWidth="1"/>
    <col min="14089" max="14089" width="12" style="109" customWidth="1"/>
    <col min="14090" max="14090" width="12.5703125" style="109" customWidth="1"/>
    <col min="14091" max="14331" width="8" style="109"/>
    <col min="14332" max="14332" width="40.5703125" style="109" customWidth="1"/>
    <col min="14333" max="14334" width="8" style="109" customWidth="1"/>
    <col min="14335" max="14335" width="13.28515625" style="109" customWidth="1"/>
    <col min="14336" max="14336" width="13.5703125" style="109" customWidth="1"/>
    <col min="14337" max="14337" width="13.85546875" style="109" customWidth="1"/>
    <col min="14338" max="14338" width="13.140625" style="109" customWidth="1"/>
    <col min="14339" max="14339" width="13" style="109" customWidth="1"/>
    <col min="14340" max="14340" width="10.5703125" style="109" customWidth="1"/>
    <col min="14341" max="14341" width="12.5703125" style="109" customWidth="1"/>
    <col min="14342" max="14342" width="8" style="109" customWidth="1"/>
    <col min="14343" max="14344" width="11.85546875" style="109" customWidth="1"/>
    <col min="14345" max="14345" width="12" style="109" customWidth="1"/>
    <col min="14346" max="14346" width="12.5703125" style="109" customWidth="1"/>
    <col min="14347" max="14587" width="8" style="109"/>
    <col min="14588" max="14588" width="40.5703125" style="109" customWidth="1"/>
    <col min="14589" max="14590" width="8" style="109" customWidth="1"/>
    <col min="14591" max="14591" width="13.28515625" style="109" customWidth="1"/>
    <col min="14592" max="14592" width="13.5703125" style="109" customWidth="1"/>
    <col min="14593" max="14593" width="13.85546875" style="109" customWidth="1"/>
    <col min="14594" max="14594" width="13.140625" style="109" customWidth="1"/>
    <col min="14595" max="14595" width="13" style="109" customWidth="1"/>
    <col min="14596" max="14596" width="10.5703125" style="109" customWidth="1"/>
    <col min="14597" max="14597" width="12.5703125" style="109" customWidth="1"/>
    <col min="14598" max="14598" width="8" style="109" customWidth="1"/>
    <col min="14599" max="14600" width="11.85546875" style="109" customWidth="1"/>
    <col min="14601" max="14601" width="12" style="109" customWidth="1"/>
    <col min="14602" max="14602" width="12.5703125" style="109" customWidth="1"/>
    <col min="14603" max="14843" width="8" style="109"/>
    <col min="14844" max="14844" width="40.5703125" style="109" customWidth="1"/>
    <col min="14845" max="14846" width="8" style="109" customWidth="1"/>
    <col min="14847" max="14847" width="13.28515625" style="109" customWidth="1"/>
    <col min="14848" max="14848" width="13.5703125" style="109" customWidth="1"/>
    <col min="14849" max="14849" width="13.85546875" style="109" customWidth="1"/>
    <col min="14850" max="14850" width="13.140625" style="109" customWidth="1"/>
    <col min="14851" max="14851" width="13" style="109" customWidth="1"/>
    <col min="14852" max="14852" width="10.5703125" style="109" customWidth="1"/>
    <col min="14853" max="14853" width="12.5703125" style="109" customWidth="1"/>
    <col min="14854" max="14854" width="8" style="109" customWidth="1"/>
    <col min="14855" max="14856" width="11.85546875" style="109" customWidth="1"/>
    <col min="14857" max="14857" width="12" style="109" customWidth="1"/>
    <col min="14858" max="14858" width="12.5703125" style="109" customWidth="1"/>
    <col min="14859" max="15099" width="8" style="109"/>
    <col min="15100" max="15100" width="40.5703125" style="109" customWidth="1"/>
    <col min="15101" max="15102" width="8" style="109" customWidth="1"/>
    <col min="15103" max="15103" width="13.28515625" style="109" customWidth="1"/>
    <col min="15104" max="15104" width="13.5703125" style="109" customWidth="1"/>
    <col min="15105" max="15105" width="13.85546875" style="109" customWidth="1"/>
    <col min="15106" max="15106" width="13.140625" style="109" customWidth="1"/>
    <col min="15107" max="15107" width="13" style="109" customWidth="1"/>
    <col min="15108" max="15108" width="10.5703125" style="109" customWidth="1"/>
    <col min="15109" max="15109" width="12.5703125" style="109" customWidth="1"/>
    <col min="15110" max="15110" width="8" style="109" customWidth="1"/>
    <col min="15111" max="15112" width="11.85546875" style="109" customWidth="1"/>
    <col min="15113" max="15113" width="12" style="109" customWidth="1"/>
    <col min="15114" max="15114" width="12.5703125" style="109" customWidth="1"/>
    <col min="15115" max="15355" width="8" style="109"/>
    <col min="15356" max="15356" width="40.5703125" style="109" customWidth="1"/>
    <col min="15357" max="15358" width="8" style="109" customWidth="1"/>
    <col min="15359" max="15359" width="13.28515625" style="109" customWidth="1"/>
    <col min="15360" max="15360" width="13.5703125" style="109" customWidth="1"/>
    <col min="15361" max="15361" width="13.85546875" style="109" customWidth="1"/>
    <col min="15362" max="15362" width="13.140625" style="109" customWidth="1"/>
    <col min="15363" max="15363" width="13" style="109" customWidth="1"/>
    <col min="15364" max="15364" width="10.5703125" style="109" customWidth="1"/>
    <col min="15365" max="15365" width="12.5703125" style="109" customWidth="1"/>
    <col min="15366" max="15366" width="8" style="109" customWidth="1"/>
    <col min="15367" max="15368" width="11.85546875" style="109" customWidth="1"/>
    <col min="15369" max="15369" width="12" style="109" customWidth="1"/>
    <col min="15370" max="15370" width="12.5703125" style="109" customWidth="1"/>
    <col min="15371" max="15611" width="8" style="109"/>
    <col min="15612" max="15612" width="40.5703125" style="109" customWidth="1"/>
    <col min="15613" max="15614" width="8" style="109" customWidth="1"/>
    <col min="15615" max="15615" width="13.28515625" style="109" customWidth="1"/>
    <col min="15616" max="15616" width="13.5703125" style="109" customWidth="1"/>
    <col min="15617" max="15617" width="13.85546875" style="109" customWidth="1"/>
    <col min="15618" max="15618" width="13.140625" style="109" customWidth="1"/>
    <col min="15619" max="15619" width="13" style="109" customWidth="1"/>
    <col min="15620" max="15620" width="10.5703125" style="109" customWidth="1"/>
    <col min="15621" max="15621" width="12.5703125" style="109" customWidth="1"/>
    <col min="15622" max="15622" width="8" style="109" customWidth="1"/>
    <col min="15623" max="15624" width="11.85546875" style="109" customWidth="1"/>
    <col min="15625" max="15625" width="12" style="109" customWidth="1"/>
    <col min="15626" max="15626" width="12.5703125" style="109" customWidth="1"/>
    <col min="15627" max="15867" width="8" style="109"/>
    <col min="15868" max="15868" width="40.5703125" style="109" customWidth="1"/>
    <col min="15869" max="15870" width="8" style="109" customWidth="1"/>
    <col min="15871" max="15871" width="13.28515625" style="109" customWidth="1"/>
    <col min="15872" max="15872" width="13.5703125" style="109" customWidth="1"/>
    <col min="15873" max="15873" width="13.85546875" style="109" customWidth="1"/>
    <col min="15874" max="15874" width="13.140625" style="109" customWidth="1"/>
    <col min="15875" max="15875" width="13" style="109" customWidth="1"/>
    <col min="15876" max="15876" width="10.5703125" style="109" customWidth="1"/>
    <col min="15877" max="15877" width="12.5703125" style="109" customWidth="1"/>
    <col min="15878" max="15878" width="8" style="109" customWidth="1"/>
    <col min="15879" max="15880" width="11.85546875" style="109" customWidth="1"/>
    <col min="15881" max="15881" width="12" style="109" customWidth="1"/>
    <col min="15882" max="15882" width="12.5703125" style="109" customWidth="1"/>
    <col min="15883" max="16123" width="8" style="109"/>
    <col min="16124" max="16124" width="40.5703125" style="109" customWidth="1"/>
    <col min="16125" max="16126" width="8" style="109" customWidth="1"/>
    <col min="16127" max="16127" width="13.28515625" style="109" customWidth="1"/>
    <col min="16128" max="16128" width="13.5703125" style="109" customWidth="1"/>
    <col min="16129" max="16129" width="13.85546875" style="109" customWidth="1"/>
    <col min="16130" max="16130" width="13.140625" style="109" customWidth="1"/>
    <col min="16131" max="16131" width="13" style="109" customWidth="1"/>
    <col min="16132" max="16132" width="10.5703125" style="109" customWidth="1"/>
    <col min="16133" max="16133" width="12.5703125" style="109" customWidth="1"/>
    <col min="16134" max="16134" width="8" style="109" customWidth="1"/>
    <col min="16135" max="16136" width="11.85546875" style="109" customWidth="1"/>
    <col min="16137" max="16137" width="12" style="109" customWidth="1"/>
    <col min="16138" max="16138" width="12.5703125" style="109" customWidth="1"/>
    <col min="16139" max="16384" width="8" style="109"/>
  </cols>
  <sheetData>
    <row r="1" spans="1:13" s="99" customFormat="1" ht="15" customHeight="1" x14ac:dyDescent="0.2">
      <c r="A1" s="92" t="str">
        <f>[1]BYDEPT!A1</f>
        <v>CY 2016 PROGRAM, ALLOTMENT RELEASES, BALANCE</v>
      </c>
      <c r="B1" s="93"/>
      <c r="C1" s="93"/>
      <c r="D1" s="93"/>
      <c r="E1" s="94"/>
      <c r="F1" s="95"/>
      <c r="G1" s="95"/>
      <c r="H1" s="95"/>
      <c r="I1" s="96"/>
      <c r="J1" s="97"/>
      <c r="K1" s="98"/>
      <c r="L1" s="97"/>
      <c r="M1" s="98"/>
    </row>
    <row r="2" spans="1:13" s="99" customFormat="1" ht="15" customHeight="1" x14ac:dyDescent="0.2">
      <c r="A2" s="92" t="str">
        <f>[1]BYDEPT!A2</f>
        <v>JANUARY 1- DECEMBER 31, 2016</v>
      </c>
      <c r="B2" s="93"/>
      <c r="C2" s="93"/>
      <c r="D2" s="93"/>
      <c r="E2" s="100"/>
      <c r="F2" s="94"/>
      <c r="G2" s="94"/>
      <c r="H2" s="101"/>
      <c r="I2" s="102"/>
      <c r="J2" s="100"/>
      <c r="K2" s="98"/>
      <c r="L2" s="100"/>
      <c r="M2" s="98"/>
    </row>
    <row r="3" spans="1:13" s="107" customFormat="1" ht="15.75" customHeight="1" x14ac:dyDescent="0.2">
      <c r="A3" s="93" t="s">
        <v>1</v>
      </c>
      <c r="B3" s="93"/>
      <c r="C3" s="93"/>
      <c r="D3" s="93"/>
      <c r="E3" s="103"/>
      <c r="F3" s="103"/>
      <c r="G3" s="103"/>
      <c r="H3" s="104"/>
      <c r="I3" s="105"/>
      <c r="J3" s="103"/>
      <c r="K3" s="106"/>
      <c r="L3" s="103"/>
      <c r="M3" s="106"/>
    </row>
    <row r="4" spans="1:13" ht="27" customHeight="1" x14ac:dyDescent="0.2">
      <c r="A4" s="372" t="s">
        <v>2</v>
      </c>
      <c r="B4" s="373" t="s">
        <v>49</v>
      </c>
      <c r="C4" s="373" t="s">
        <v>8</v>
      </c>
      <c r="D4" s="376" t="s">
        <v>50</v>
      </c>
      <c r="E4" s="371" t="s">
        <v>51</v>
      </c>
      <c r="F4" s="379"/>
      <c r="G4" s="380"/>
      <c r="H4" s="363" t="s">
        <v>52</v>
      </c>
      <c r="I4" s="360" t="s">
        <v>5</v>
      </c>
      <c r="J4" s="363" t="s">
        <v>53</v>
      </c>
      <c r="K4" s="108"/>
      <c r="L4" s="366" t="s">
        <v>54</v>
      </c>
    </row>
    <row r="5" spans="1:13" ht="10.5" customHeight="1" x14ac:dyDescent="0.2">
      <c r="A5" s="372"/>
      <c r="B5" s="374"/>
      <c r="C5" s="374"/>
      <c r="D5" s="377"/>
      <c r="E5" s="369" t="s">
        <v>55</v>
      </c>
      <c r="F5" s="370" t="s">
        <v>56</v>
      </c>
      <c r="G5" s="371" t="s">
        <v>57</v>
      </c>
      <c r="H5" s="364"/>
      <c r="I5" s="361"/>
      <c r="J5" s="364"/>
      <c r="K5" s="108"/>
      <c r="L5" s="367"/>
    </row>
    <row r="6" spans="1:13" ht="17.25" customHeight="1" x14ac:dyDescent="0.2">
      <c r="A6" s="372"/>
      <c r="B6" s="375"/>
      <c r="C6" s="375"/>
      <c r="D6" s="378"/>
      <c r="E6" s="369"/>
      <c r="F6" s="370"/>
      <c r="G6" s="371"/>
      <c r="H6" s="365"/>
      <c r="I6" s="362"/>
      <c r="J6" s="365"/>
      <c r="K6" s="108"/>
      <c r="L6" s="368"/>
    </row>
    <row r="7" spans="1:13" ht="19.5" customHeight="1" x14ac:dyDescent="0.2">
      <c r="A7" s="110" t="s">
        <v>58</v>
      </c>
      <c r="B7" s="111"/>
      <c r="C7" s="111"/>
      <c r="D7" s="111"/>
      <c r="E7" s="112">
        <f>E8+E92</f>
        <v>2071104596</v>
      </c>
      <c r="F7" s="113">
        <f>F8+F92</f>
        <v>0</v>
      </c>
      <c r="G7" s="114">
        <f>G8+G92</f>
        <v>2071104596</v>
      </c>
      <c r="H7" s="115">
        <f>H8+H92</f>
        <v>1910958982</v>
      </c>
      <c r="I7" s="116">
        <f t="shared" ref="I7:I49" si="0">H7/G7</f>
        <v>0.92267623068902693</v>
      </c>
      <c r="J7" s="115">
        <f>J8+J92</f>
        <v>160145614</v>
      </c>
      <c r="L7" s="115"/>
    </row>
    <row r="8" spans="1:13" s="123" customFormat="1" ht="18.75" customHeight="1" x14ac:dyDescent="0.2">
      <c r="A8" s="118" t="s">
        <v>59</v>
      </c>
      <c r="B8" s="118"/>
      <c r="C8" s="118"/>
      <c r="D8" s="118"/>
      <c r="E8" s="119">
        <f>SUM(E9:E15)+SUM(E18:E23)+SUM(E26:E28)+SUM(E31:E32)+SUM(E35:E51)</f>
        <v>1662817041</v>
      </c>
      <c r="F8" s="119">
        <f>SUM(F9:F15)+SUM(F18:F23)+SUM(F26:F28)+SUM(F31:F32)+SUM(F35:F51)</f>
        <v>-42974932</v>
      </c>
      <c r="G8" s="120">
        <f>SUM(G9:G15)+SUM(G18:G23)+SUM(G26:G28)+SUM(G31:G32)+SUM(G35:G51)</f>
        <v>1619842109</v>
      </c>
      <c r="H8" s="121">
        <f>SUM(H9:H15)+SUM(H18:H23)+SUM(H26:H28)+SUM(H31:H32)+SUM(H35:H51)</f>
        <v>1567644573</v>
      </c>
      <c r="I8" s="122">
        <f t="shared" si="0"/>
        <v>0.96777615811443263</v>
      </c>
      <c r="J8" s="121">
        <f>SUM(J9:J15)+SUM(J18:J23)+SUM(J26:J28)+SUM(J31:J32)+SUM(J35:J51)</f>
        <v>52197536</v>
      </c>
      <c r="L8" s="121"/>
      <c r="M8" s="124"/>
    </row>
    <row r="9" spans="1:13" ht="18" customHeight="1" x14ac:dyDescent="0.2">
      <c r="A9" s="125" t="s">
        <v>60</v>
      </c>
      <c r="B9" s="18"/>
      <c r="C9" s="18"/>
      <c r="D9" s="18"/>
      <c r="E9" s="126">
        <f>[1]BYDEPT!F9</f>
        <v>13558427</v>
      </c>
      <c r="F9" s="126">
        <f>[1]BYDEPT!AE9</f>
        <v>0</v>
      </c>
      <c r="G9" s="127">
        <f t="shared" ref="G9:G14" si="1">E9+F9</f>
        <v>13558427</v>
      </c>
      <c r="H9" s="128">
        <f>[1]BYDEPT!BD9</f>
        <v>12867183</v>
      </c>
      <c r="I9" s="88">
        <f t="shared" si="0"/>
        <v>0.94901738970162242</v>
      </c>
      <c r="J9" s="128">
        <f t="shared" ref="J9:J14" si="2">G9-H9</f>
        <v>691244</v>
      </c>
      <c r="L9" s="128"/>
    </row>
    <row r="10" spans="1:13" ht="16.5" customHeight="1" x14ac:dyDescent="0.2">
      <c r="A10" s="125" t="s">
        <v>61</v>
      </c>
      <c r="B10" s="18"/>
      <c r="C10" s="18"/>
      <c r="D10" s="18"/>
      <c r="E10" s="126">
        <f>[1]BYDEPT!F10</f>
        <v>2825998</v>
      </c>
      <c r="F10" s="126">
        <f>[1]BYDEPT!AE10</f>
        <v>0</v>
      </c>
      <c r="G10" s="127">
        <f t="shared" si="1"/>
        <v>2825998</v>
      </c>
      <c r="H10" s="128">
        <f>[1]BYDEPT!BD10</f>
        <v>2712204</v>
      </c>
      <c r="I10" s="88">
        <f t="shared" si="0"/>
        <v>0.9597331632931092</v>
      </c>
      <c r="J10" s="128">
        <f t="shared" si="2"/>
        <v>113794</v>
      </c>
      <c r="L10" s="128"/>
    </row>
    <row r="11" spans="1:13" ht="16.5" customHeight="1" x14ac:dyDescent="0.2">
      <c r="A11" s="125" t="s">
        <v>62</v>
      </c>
      <c r="B11" s="18"/>
      <c r="C11" s="18"/>
      <c r="D11" s="18"/>
      <c r="E11" s="126">
        <f>[1]BYDEPT!F11</f>
        <v>500000</v>
      </c>
      <c r="F11" s="126">
        <f>[1]BYDEPT!AE11</f>
        <v>0</v>
      </c>
      <c r="G11" s="127">
        <f t="shared" si="1"/>
        <v>500000</v>
      </c>
      <c r="H11" s="128">
        <f>[1]BYDEPT!BD11</f>
        <v>299659</v>
      </c>
      <c r="I11" s="88">
        <f t="shared" si="0"/>
        <v>0.59931800000000002</v>
      </c>
      <c r="J11" s="128">
        <f t="shared" si="2"/>
        <v>200341</v>
      </c>
      <c r="L11" s="128"/>
    </row>
    <row r="12" spans="1:13" ht="16.5" customHeight="1" x14ac:dyDescent="0.2">
      <c r="A12" s="125" t="s">
        <v>63</v>
      </c>
      <c r="B12" s="18"/>
      <c r="C12" s="18"/>
      <c r="D12" s="18"/>
      <c r="E12" s="126">
        <f>[1]BYDEPT!F12</f>
        <v>10132358</v>
      </c>
      <c r="F12" s="126">
        <f>[1]BYDEPT!AE12</f>
        <v>0</v>
      </c>
      <c r="G12" s="127">
        <f t="shared" si="1"/>
        <v>10132358</v>
      </c>
      <c r="H12" s="128">
        <f>[1]BYDEPT!BD12</f>
        <v>10006430</v>
      </c>
      <c r="I12" s="88">
        <f t="shared" si="0"/>
        <v>0.987571698512824</v>
      </c>
      <c r="J12" s="128">
        <f t="shared" si="2"/>
        <v>125928</v>
      </c>
      <c r="L12" s="128"/>
    </row>
    <row r="13" spans="1:13" ht="16.5" customHeight="1" x14ac:dyDescent="0.2">
      <c r="A13" s="125" t="s">
        <v>64</v>
      </c>
      <c r="B13" s="18"/>
      <c r="C13" s="18"/>
      <c r="D13" s="18"/>
      <c r="E13" s="126">
        <f>[1]BYDEPT!F13</f>
        <v>48447476</v>
      </c>
      <c r="F13" s="126">
        <f>[1]BYDEPT!AE13</f>
        <v>-7377167</v>
      </c>
      <c r="G13" s="127">
        <f t="shared" si="1"/>
        <v>41070309</v>
      </c>
      <c r="H13" s="128">
        <f>[1]BYDEPT!BD13</f>
        <v>41022575</v>
      </c>
      <c r="I13" s="88">
        <f t="shared" si="0"/>
        <v>0.9988377491876187</v>
      </c>
      <c r="J13" s="128">
        <f t="shared" si="2"/>
        <v>47734</v>
      </c>
      <c r="L13" s="128"/>
    </row>
    <row r="14" spans="1:13" ht="16.5" customHeight="1" x14ac:dyDescent="0.2">
      <c r="A14" s="125" t="s">
        <v>65</v>
      </c>
      <c r="B14" s="18"/>
      <c r="C14" s="18"/>
      <c r="D14" s="18"/>
      <c r="E14" s="126">
        <f>[1]BYDEPT!F14</f>
        <v>1385609</v>
      </c>
      <c r="F14" s="126">
        <f>[1]BYDEPT!AE14</f>
        <v>529654</v>
      </c>
      <c r="G14" s="127">
        <f t="shared" si="1"/>
        <v>1915263</v>
      </c>
      <c r="H14" s="128">
        <f>[1]BYDEPT!BD14</f>
        <v>1906851</v>
      </c>
      <c r="I14" s="88">
        <f t="shared" si="0"/>
        <v>0.9956079139000753</v>
      </c>
      <c r="J14" s="128">
        <f t="shared" si="2"/>
        <v>8412</v>
      </c>
      <c r="L14" s="128"/>
    </row>
    <row r="15" spans="1:13" ht="16.5" customHeight="1" x14ac:dyDescent="0.2">
      <c r="A15" s="125" t="s">
        <v>66</v>
      </c>
      <c r="B15" s="18"/>
      <c r="C15" s="18"/>
      <c r="D15" s="18"/>
      <c r="E15" s="126">
        <f>+[1]BYDEPT!F15</f>
        <v>411905257</v>
      </c>
      <c r="F15" s="126">
        <f>SUM(F16:F17)</f>
        <v>-73450259</v>
      </c>
      <c r="G15" s="127">
        <f>SUM(G16:G17)</f>
        <v>338454998</v>
      </c>
      <c r="H15" s="128">
        <f>SUM(H16:H17)</f>
        <v>326157537</v>
      </c>
      <c r="I15" s="88">
        <f t="shared" si="0"/>
        <v>0.96366589037636252</v>
      </c>
      <c r="J15" s="128">
        <f>SUM(J16:J17)</f>
        <v>12297461</v>
      </c>
      <c r="L15" s="128"/>
    </row>
    <row r="16" spans="1:13" ht="15.75" hidden="1" customHeight="1" x14ac:dyDescent="0.2">
      <c r="A16" s="125" t="s">
        <v>67</v>
      </c>
      <c r="B16" s="18"/>
      <c r="C16" s="18"/>
      <c r="D16" s="18"/>
      <c r="E16" s="126">
        <f>[1]BYDEPT!F16</f>
        <v>40152403</v>
      </c>
      <c r="F16" s="126">
        <f>[1]BYDEPT!AE16</f>
        <v>24980882</v>
      </c>
      <c r="G16" s="127">
        <f t="shared" ref="G16:G22" si="3">E16+F16</f>
        <v>65133285</v>
      </c>
      <c r="H16" s="128">
        <f>[1]BYDEPT!BD16</f>
        <v>60888746</v>
      </c>
      <c r="I16" s="88">
        <f t="shared" si="0"/>
        <v>0.93483302738377161</v>
      </c>
      <c r="J16" s="128">
        <f t="shared" ref="J16:J22" si="4">G16-H16</f>
        <v>4244539</v>
      </c>
      <c r="L16" s="128"/>
    </row>
    <row r="17" spans="1:12" ht="16.5" hidden="1" customHeight="1" x14ac:dyDescent="0.2">
      <c r="A17" s="125" t="s">
        <v>68</v>
      </c>
      <c r="B17" s="18"/>
      <c r="C17" s="18"/>
      <c r="D17" s="18"/>
      <c r="E17" s="126">
        <f>[1]BYDEPT!F17</f>
        <v>371752854</v>
      </c>
      <c r="F17" s="126">
        <f>[1]BYDEPT!AE17</f>
        <v>-98431141</v>
      </c>
      <c r="G17" s="127">
        <f t="shared" si="3"/>
        <v>273321713</v>
      </c>
      <c r="H17" s="128">
        <f>[1]BYDEPT!BD17</f>
        <v>265268791</v>
      </c>
      <c r="I17" s="88">
        <f t="shared" si="0"/>
        <v>0.97053683766426557</v>
      </c>
      <c r="J17" s="128">
        <f t="shared" si="4"/>
        <v>8052922</v>
      </c>
      <c r="L17" s="128"/>
    </row>
    <row r="18" spans="1:12" ht="16.5" customHeight="1" x14ac:dyDescent="0.2">
      <c r="A18" s="125" t="s">
        <v>69</v>
      </c>
      <c r="B18" s="18"/>
      <c r="C18" s="18"/>
      <c r="D18" s="18"/>
      <c r="E18" s="126">
        <f>[1]BYDEPT!F18</f>
        <v>47414727</v>
      </c>
      <c r="F18" s="126">
        <f>[1]BYDEPT!AE18</f>
        <v>0</v>
      </c>
      <c r="G18" s="127">
        <f t="shared" si="3"/>
        <v>47414727</v>
      </c>
      <c r="H18" s="128">
        <f>[1]BYDEPT!BD18</f>
        <v>45392073</v>
      </c>
      <c r="I18" s="88">
        <f t="shared" si="0"/>
        <v>0.95734122860182236</v>
      </c>
      <c r="J18" s="128">
        <f t="shared" si="4"/>
        <v>2022654</v>
      </c>
      <c r="L18" s="128"/>
    </row>
    <row r="19" spans="1:12" ht="16.5" customHeight="1" x14ac:dyDescent="0.2">
      <c r="A19" s="125" t="s">
        <v>70</v>
      </c>
      <c r="B19" s="18"/>
      <c r="C19" s="18"/>
      <c r="D19" s="18"/>
      <c r="E19" s="126">
        <f>[1]BYDEPT!F19</f>
        <v>795440</v>
      </c>
      <c r="F19" s="126">
        <f>[1]BYDEPT!AE19</f>
        <v>0</v>
      </c>
      <c r="G19" s="127">
        <f t="shared" si="3"/>
        <v>795440</v>
      </c>
      <c r="H19" s="128">
        <f>[1]BYDEPT!BD19</f>
        <v>777295</v>
      </c>
      <c r="I19" s="88">
        <f t="shared" si="0"/>
        <v>0.97718872573669924</v>
      </c>
      <c r="J19" s="128">
        <f t="shared" si="4"/>
        <v>18145</v>
      </c>
      <c r="L19" s="128"/>
    </row>
    <row r="20" spans="1:12" ht="16.5" customHeight="1" x14ac:dyDescent="0.2">
      <c r="A20" s="125" t="s">
        <v>71</v>
      </c>
      <c r="B20" s="18"/>
      <c r="C20" s="18"/>
      <c r="D20" s="18"/>
      <c r="E20" s="126">
        <f>[1]BYDEPT!F20</f>
        <v>21843120</v>
      </c>
      <c r="F20" s="126">
        <f>[1]BYDEPT!AE20</f>
        <v>0</v>
      </c>
      <c r="G20" s="127">
        <f t="shared" si="3"/>
        <v>21843120</v>
      </c>
      <c r="H20" s="128">
        <f>[1]BYDEPT!BD20</f>
        <v>21797141</v>
      </c>
      <c r="I20" s="88">
        <f t="shared" si="0"/>
        <v>0.99789503514149991</v>
      </c>
      <c r="J20" s="128">
        <f t="shared" si="4"/>
        <v>45979</v>
      </c>
      <c r="L20" s="128"/>
    </row>
    <row r="21" spans="1:12" ht="16.5" customHeight="1" x14ac:dyDescent="0.2">
      <c r="A21" s="125" t="s">
        <v>72</v>
      </c>
      <c r="B21" s="18"/>
      <c r="C21" s="18"/>
      <c r="D21" s="18"/>
      <c r="E21" s="126">
        <f>[1]BYDEPT!F21</f>
        <v>18742524</v>
      </c>
      <c r="F21" s="126">
        <f>[1]BYDEPT!AE21</f>
        <v>0</v>
      </c>
      <c r="G21" s="127">
        <f t="shared" si="3"/>
        <v>18742524</v>
      </c>
      <c r="H21" s="128">
        <f>[1]BYDEPT!BD21</f>
        <v>18479909</v>
      </c>
      <c r="I21" s="88">
        <f t="shared" si="0"/>
        <v>0.9859882799136338</v>
      </c>
      <c r="J21" s="128">
        <f t="shared" si="4"/>
        <v>262615</v>
      </c>
      <c r="L21" s="128"/>
    </row>
    <row r="22" spans="1:12" ht="16.5" customHeight="1" x14ac:dyDescent="0.2">
      <c r="A22" s="125" t="s">
        <v>73</v>
      </c>
      <c r="B22" s="18"/>
      <c r="C22" s="18"/>
      <c r="D22" s="18"/>
      <c r="E22" s="126">
        <f>[1]BYDEPT!F22</f>
        <v>20675618</v>
      </c>
      <c r="F22" s="126">
        <f>[1]BYDEPT!AE22</f>
        <v>0</v>
      </c>
      <c r="G22" s="127">
        <f t="shared" si="3"/>
        <v>20675618</v>
      </c>
      <c r="H22" s="128">
        <f>[1]BYDEPT!BD22</f>
        <v>20537932</v>
      </c>
      <c r="I22" s="88">
        <f t="shared" si="0"/>
        <v>0.99334065854766707</v>
      </c>
      <c r="J22" s="128">
        <f t="shared" si="4"/>
        <v>137686</v>
      </c>
      <c r="L22" s="128"/>
    </row>
    <row r="23" spans="1:12" ht="16.5" customHeight="1" x14ac:dyDescent="0.2">
      <c r="A23" s="125" t="s">
        <v>74</v>
      </c>
      <c r="B23" s="18"/>
      <c r="C23" s="18"/>
      <c r="D23" s="18"/>
      <c r="E23" s="126">
        <f>+[1]BYDEPT!F23</f>
        <v>123510788</v>
      </c>
      <c r="F23" s="126">
        <f>SUM(F24:F25)</f>
        <v>-47335964</v>
      </c>
      <c r="G23" s="127">
        <f>SUM(G24:G25)</f>
        <v>76174824</v>
      </c>
      <c r="H23" s="128">
        <f>SUM(H24:H25)</f>
        <v>72090857</v>
      </c>
      <c r="I23" s="88">
        <f t="shared" si="0"/>
        <v>0.94638691912172979</v>
      </c>
      <c r="J23" s="128">
        <f>SUM(J24:J25)</f>
        <v>4083967</v>
      </c>
      <c r="L23" s="128"/>
    </row>
    <row r="24" spans="1:12" ht="16.5" hidden="1" customHeight="1" x14ac:dyDescent="0.2">
      <c r="A24" s="125" t="s">
        <v>67</v>
      </c>
      <c r="B24" s="18"/>
      <c r="C24" s="18"/>
      <c r="D24" s="18"/>
      <c r="E24" s="126">
        <f>[1]BYDEPT!F24</f>
        <v>40419124.597000003</v>
      </c>
      <c r="F24" s="126">
        <f>[1]BYDEPT!AE24</f>
        <v>2586997</v>
      </c>
      <c r="G24" s="127">
        <f t="shared" ref="G24:G27" si="5">E24+F24</f>
        <v>43006121.597000003</v>
      </c>
      <c r="H24" s="128">
        <f>[1]BYDEPT!BD24</f>
        <v>39647097</v>
      </c>
      <c r="I24" s="88">
        <f t="shared" si="0"/>
        <v>0.9218942682514687</v>
      </c>
      <c r="J24" s="128">
        <f t="shared" ref="J24:J27" si="6">G24-H24</f>
        <v>3359024.5970000029</v>
      </c>
      <c r="L24" s="128"/>
    </row>
    <row r="25" spans="1:12" ht="16.5" hidden="1" customHeight="1" x14ac:dyDescent="0.2">
      <c r="A25" s="125" t="s">
        <v>68</v>
      </c>
      <c r="B25" s="18"/>
      <c r="C25" s="18"/>
      <c r="D25" s="18"/>
      <c r="E25" s="126">
        <f>[1]BYDEPT!F25</f>
        <v>83091663.402999997</v>
      </c>
      <c r="F25" s="126">
        <f>[1]BYDEPT!AE25</f>
        <v>-49922961</v>
      </c>
      <c r="G25" s="127">
        <f t="shared" si="5"/>
        <v>33168702.402999997</v>
      </c>
      <c r="H25" s="128">
        <f>[1]BYDEPT!BD25</f>
        <v>32443760</v>
      </c>
      <c r="I25" s="88">
        <f t="shared" si="0"/>
        <v>0.97814378162305116</v>
      </c>
      <c r="J25" s="128">
        <f t="shared" si="6"/>
        <v>724942.40299999714</v>
      </c>
      <c r="L25" s="128"/>
    </row>
    <row r="26" spans="1:12" ht="16.5" customHeight="1" x14ac:dyDescent="0.2">
      <c r="A26" s="125" t="s">
        <v>75</v>
      </c>
      <c r="B26" s="18"/>
      <c r="C26" s="18"/>
      <c r="D26" s="18"/>
      <c r="E26" s="126">
        <f>[1]BYDEPT!F26</f>
        <v>124229290</v>
      </c>
      <c r="F26" s="126">
        <f>[1]BYDEPT!AE26</f>
        <v>0</v>
      </c>
      <c r="G26" s="127">
        <f t="shared" si="5"/>
        <v>124229290</v>
      </c>
      <c r="H26" s="128">
        <f>[1]BYDEPT!BD26</f>
        <v>122233673</v>
      </c>
      <c r="I26" s="88">
        <f t="shared" si="0"/>
        <v>0.98393601863135494</v>
      </c>
      <c r="J26" s="128">
        <f t="shared" si="6"/>
        <v>1995617</v>
      </c>
      <c r="L26" s="128"/>
    </row>
    <row r="27" spans="1:12" ht="16.5" customHeight="1" x14ac:dyDescent="0.2">
      <c r="A27" s="125" t="s">
        <v>76</v>
      </c>
      <c r="B27" s="18"/>
      <c r="C27" s="18"/>
      <c r="D27" s="18"/>
      <c r="E27" s="126">
        <f>[1]BYDEPT!F27</f>
        <v>12966075</v>
      </c>
      <c r="F27" s="126">
        <f>[1]BYDEPT!AE27</f>
        <v>0</v>
      </c>
      <c r="G27" s="127">
        <f t="shared" si="5"/>
        <v>12966075</v>
      </c>
      <c r="H27" s="128">
        <f>[1]BYDEPT!BD27</f>
        <v>12673054</v>
      </c>
      <c r="I27" s="88">
        <f t="shared" si="0"/>
        <v>0.97740094824378232</v>
      </c>
      <c r="J27" s="128">
        <f t="shared" si="6"/>
        <v>293021</v>
      </c>
      <c r="L27" s="128"/>
    </row>
    <row r="28" spans="1:12" ht="16.5" customHeight="1" x14ac:dyDescent="0.2">
      <c r="A28" s="125" t="s">
        <v>77</v>
      </c>
      <c r="B28" s="18"/>
      <c r="C28" s="18"/>
      <c r="D28" s="18"/>
      <c r="E28" s="126">
        <f>+[1]BYDEPT!F28</f>
        <v>18271757</v>
      </c>
      <c r="F28" s="126">
        <f>SUM(F29:F30)</f>
        <v>0</v>
      </c>
      <c r="G28" s="127">
        <f>SUM(G29:G30)</f>
        <v>18271757</v>
      </c>
      <c r="H28" s="128">
        <f>SUM(H29:H30)</f>
        <v>18218203</v>
      </c>
      <c r="I28" s="88">
        <f t="shared" si="0"/>
        <v>0.99706902844647072</v>
      </c>
      <c r="J28" s="128">
        <f>SUM(J29:J30)</f>
        <v>53554</v>
      </c>
      <c r="L28" s="128"/>
    </row>
    <row r="29" spans="1:12" ht="16.5" hidden="1" customHeight="1" x14ac:dyDescent="0.2">
      <c r="A29" s="125" t="s">
        <v>67</v>
      </c>
      <c r="B29" s="18"/>
      <c r="C29" s="18"/>
      <c r="D29" s="18"/>
      <c r="E29" s="126">
        <f>[1]BYDEPT!F29</f>
        <v>14267923</v>
      </c>
      <c r="F29" s="126">
        <f>[1]BYDEPT!AE29</f>
        <v>0</v>
      </c>
      <c r="G29" s="127">
        <f t="shared" ref="G29:G31" si="7">E29+F29</f>
        <v>14267923</v>
      </c>
      <c r="H29" s="128">
        <f>[1]BYDEPT!BD29</f>
        <v>14243733</v>
      </c>
      <c r="I29" s="88">
        <f t="shared" si="0"/>
        <v>0.99830458855153614</v>
      </c>
      <c r="J29" s="128">
        <f t="shared" ref="J29:J31" si="8">G29-H29</f>
        <v>24190</v>
      </c>
      <c r="L29" s="128"/>
    </row>
    <row r="30" spans="1:12" ht="18" hidden="1" customHeight="1" x14ac:dyDescent="0.2">
      <c r="A30" s="125" t="s">
        <v>68</v>
      </c>
      <c r="B30" s="18"/>
      <c r="C30" s="18"/>
      <c r="D30" s="18"/>
      <c r="E30" s="126">
        <f>[1]BYDEPT!F30</f>
        <v>4003834</v>
      </c>
      <c r="F30" s="126">
        <f>[1]BYDEPT!AE30</f>
        <v>0</v>
      </c>
      <c r="G30" s="127">
        <f t="shared" si="7"/>
        <v>4003834</v>
      </c>
      <c r="H30" s="128">
        <f>[1]BYDEPT!BD30</f>
        <v>3974470</v>
      </c>
      <c r="I30" s="88">
        <f t="shared" si="0"/>
        <v>0.99266602961061823</v>
      </c>
      <c r="J30" s="128">
        <f t="shared" si="8"/>
        <v>29364</v>
      </c>
      <c r="L30" s="128"/>
    </row>
    <row r="31" spans="1:12" ht="16.5" customHeight="1" x14ac:dyDescent="0.2">
      <c r="A31" s="125" t="s">
        <v>78</v>
      </c>
      <c r="B31" s="18"/>
      <c r="C31" s="18"/>
      <c r="D31" s="18"/>
      <c r="E31" s="126">
        <f>[1]BYDEPT!F31</f>
        <v>117521116</v>
      </c>
      <c r="F31" s="126">
        <f>[1]BYDEPT!AE31</f>
        <v>0</v>
      </c>
      <c r="G31" s="127">
        <f t="shared" si="7"/>
        <v>117521116</v>
      </c>
      <c r="H31" s="128">
        <f>[1]BYDEPT!BD31</f>
        <v>102987682</v>
      </c>
      <c r="I31" s="88">
        <f t="shared" si="0"/>
        <v>0.87633342419927329</v>
      </c>
      <c r="J31" s="128">
        <f t="shared" si="8"/>
        <v>14533434</v>
      </c>
      <c r="L31" s="128"/>
    </row>
    <row r="32" spans="1:12" ht="16.5" customHeight="1" x14ac:dyDescent="0.2">
      <c r="A32" s="125" t="s">
        <v>79</v>
      </c>
      <c r="B32" s="18"/>
      <c r="C32" s="18"/>
      <c r="D32" s="18"/>
      <c r="E32" s="126">
        <f>+[1]BYDEPT!F32</f>
        <v>384287164</v>
      </c>
      <c r="F32" s="126">
        <f>SUM(F33:F34)</f>
        <v>84920699</v>
      </c>
      <c r="G32" s="127">
        <f>SUM(G33:G34)</f>
        <v>469207863</v>
      </c>
      <c r="H32" s="128">
        <f>SUM(H33:H34)</f>
        <v>456505722</v>
      </c>
      <c r="I32" s="88">
        <f t="shared" si="0"/>
        <v>0.97292854190723566</v>
      </c>
      <c r="J32" s="128">
        <f>SUM(J33:J34)</f>
        <v>12702141</v>
      </c>
      <c r="L32" s="128"/>
    </row>
    <row r="33" spans="1:12" ht="16.5" hidden="1" customHeight="1" x14ac:dyDescent="0.2">
      <c r="A33" s="125" t="s">
        <v>67</v>
      </c>
      <c r="B33" s="18"/>
      <c r="C33" s="18"/>
      <c r="D33" s="18"/>
      <c r="E33" s="126">
        <f>[1]BYDEPT!F33</f>
        <v>151724130</v>
      </c>
      <c r="F33" s="126">
        <f>[1]BYDEPT!AE33</f>
        <v>85370699</v>
      </c>
      <c r="G33" s="127">
        <f t="shared" ref="G33:G49" si="9">E33+F33</f>
        <v>237094829</v>
      </c>
      <c r="H33" s="128">
        <f>[1]BYDEPT!BD33</f>
        <v>224551472</v>
      </c>
      <c r="I33" s="88">
        <f t="shared" si="0"/>
        <v>0.9470956112670007</v>
      </c>
      <c r="J33" s="128">
        <f t="shared" ref="J33:J49" si="10">G33-H33</f>
        <v>12543357</v>
      </c>
      <c r="L33" s="128"/>
    </row>
    <row r="34" spans="1:12" ht="16.5" hidden="1" customHeight="1" x14ac:dyDescent="0.2">
      <c r="A34" s="125" t="s">
        <v>68</v>
      </c>
      <c r="B34" s="18"/>
      <c r="C34" s="18"/>
      <c r="D34" s="18"/>
      <c r="E34" s="126">
        <f>[1]BYDEPT!F34</f>
        <v>232563034</v>
      </c>
      <c r="F34" s="126">
        <f>[1]BYDEPT!AE34</f>
        <v>-450000</v>
      </c>
      <c r="G34" s="127">
        <f t="shared" si="9"/>
        <v>232113034</v>
      </c>
      <c r="H34" s="128">
        <f>[1]BYDEPT!BD34</f>
        <v>231954250</v>
      </c>
      <c r="I34" s="88">
        <f t="shared" si="0"/>
        <v>0.99931591950153043</v>
      </c>
      <c r="J34" s="128">
        <f t="shared" si="10"/>
        <v>158784</v>
      </c>
      <c r="L34" s="128"/>
    </row>
    <row r="35" spans="1:12" ht="16.5" customHeight="1" x14ac:dyDescent="0.2">
      <c r="A35" s="125" t="s">
        <v>80</v>
      </c>
      <c r="B35" s="18"/>
      <c r="C35" s="18"/>
      <c r="D35" s="18"/>
      <c r="E35" s="126">
        <f>[1]BYDEPT!F35</f>
        <v>18029275</v>
      </c>
      <c r="F35" s="126">
        <f>[1]BYDEPT!AE35</f>
        <v>0</v>
      </c>
      <c r="G35" s="127">
        <f t="shared" si="9"/>
        <v>18029275</v>
      </c>
      <c r="H35" s="128">
        <f>[1]BYDEPT!BD35</f>
        <v>17985062</v>
      </c>
      <c r="I35" s="88">
        <f t="shared" si="0"/>
        <v>0.99754771059845726</v>
      </c>
      <c r="J35" s="128">
        <f t="shared" si="10"/>
        <v>44213</v>
      </c>
      <c r="L35" s="128"/>
    </row>
    <row r="36" spans="1:12" ht="16.5" customHeight="1" x14ac:dyDescent="0.2">
      <c r="A36" s="125" t="s">
        <v>81</v>
      </c>
      <c r="B36" s="18"/>
      <c r="C36" s="18"/>
      <c r="D36" s="18"/>
      <c r="E36" s="126">
        <f>[1]BYDEPT!F36</f>
        <v>110816621</v>
      </c>
      <c r="F36" s="126">
        <f>[1]BYDEPT!AE36</f>
        <v>-839146</v>
      </c>
      <c r="G36" s="127">
        <f t="shared" si="9"/>
        <v>109977475</v>
      </c>
      <c r="H36" s="128">
        <f>[1]BYDEPT!BD36</f>
        <v>109977475</v>
      </c>
      <c r="I36" s="88">
        <f t="shared" si="0"/>
        <v>1</v>
      </c>
      <c r="J36" s="128">
        <f t="shared" si="10"/>
        <v>0</v>
      </c>
      <c r="L36" s="128"/>
    </row>
    <row r="37" spans="1:12" ht="16.5" customHeight="1" x14ac:dyDescent="0.2">
      <c r="A37" s="125" t="s">
        <v>82</v>
      </c>
      <c r="B37" s="18"/>
      <c r="C37" s="18"/>
      <c r="D37" s="18"/>
      <c r="E37" s="126">
        <f>[1]BYDEPT!F37</f>
        <v>3619744</v>
      </c>
      <c r="F37" s="126">
        <f>[1]BYDEPT!AE37</f>
        <v>0</v>
      </c>
      <c r="G37" s="127">
        <f t="shared" si="9"/>
        <v>3619744</v>
      </c>
      <c r="H37" s="128">
        <f>[1]BYDEPT!BD37</f>
        <v>3604425</v>
      </c>
      <c r="I37" s="88">
        <f t="shared" si="0"/>
        <v>0.99576793275988573</v>
      </c>
      <c r="J37" s="128">
        <f t="shared" si="10"/>
        <v>15319</v>
      </c>
      <c r="L37" s="128"/>
    </row>
    <row r="38" spans="1:12" ht="16.5" customHeight="1" x14ac:dyDescent="0.2">
      <c r="A38" s="125" t="s">
        <v>83</v>
      </c>
      <c r="B38" s="18"/>
      <c r="C38" s="18"/>
      <c r="D38" s="18"/>
      <c r="E38" s="126">
        <f>[1]BYDEPT!F38</f>
        <v>4189316</v>
      </c>
      <c r="F38" s="126">
        <f>[1]BYDEPT!AE38</f>
        <v>0</v>
      </c>
      <c r="G38" s="127">
        <f t="shared" si="9"/>
        <v>4189316</v>
      </c>
      <c r="H38" s="128">
        <f>[1]BYDEPT!BD38</f>
        <v>4167447</v>
      </c>
      <c r="I38" s="88">
        <f t="shared" si="0"/>
        <v>0.99477981608453503</v>
      </c>
      <c r="J38" s="128">
        <f t="shared" si="10"/>
        <v>21869</v>
      </c>
      <c r="L38" s="128"/>
    </row>
    <row r="39" spans="1:12" ht="16.5" customHeight="1" x14ac:dyDescent="0.2">
      <c r="A39" s="125" t="s">
        <v>84</v>
      </c>
      <c r="B39" s="18"/>
      <c r="C39" s="18"/>
      <c r="D39" s="18"/>
      <c r="E39" s="126">
        <f>[1]BYDEPT!F39</f>
        <v>42680486</v>
      </c>
      <c r="F39" s="126">
        <f>[1]BYDEPT!AE39</f>
        <v>0</v>
      </c>
      <c r="G39" s="127">
        <f t="shared" si="9"/>
        <v>42680486</v>
      </c>
      <c r="H39" s="128">
        <f>[1]BYDEPT!BD39</f>
        <v>42277393</v>
      </c>
      <c r="I39" s="88">
        <f t="shared" si="0"/>
        <v>0.99055556677587975</v>
      </c>
      <c r="J39" s="128">
        <f t="shared" si="10"/>
        <v>403093</v>
      </c>
      <c r="L39" s="128"/>
    </row>
    <row r="40" spans="1:12" ht="16.5" customHeight="1" x14ac:dyDescent="0.2">
      <c r="A40" s="125" t="s">
        <v>85</v>
      </c>
      <c r="B40" s="18"/>
      <c r="C40" s="18"/>
      <c r="D40" s="18"/>
      <c r="E40" s="126">
        <f>[1]BYDEPT!F40</f>
        <v>5637609</v>
      </c>
      <c r="F40" s="126">
        <f>[1]BYDEPT!AE40</f>
        <v>0</v>
      </c>
      <c r="G40" s="127">
        <f t="shared" si="9"/>
        <v>5637609</v>
      </c>
      <c r="H40" s="128">
        <f>[1]BYDEPT!BD40</f>
        <v>5290738</v>
      </c>
      <c r="I40" s="88">
        <f t="shared" si="0"/>
        <v>0.93847196568616231</v>
      </c>
      <c r="J40" s="128">
        <f t="shared" si="10"/>
        <v>346871</v>
      </c>
      <c r="L40" s="128"/>
    </row>
    <row r="41" spans="1:12" ht="16.5" customHeight="1" x14ac:dyDescent="0.2">
      <c r="A41" s="125" t="s">
        <v>86</v>
      </c>
      <c r="B41" s="18"/>
      <c r="C41" s="18"/>
      <c r="D41" s="18"/>
      <c r="E41" s="126">
        <f>[1]BYDEPT!F41</f>
        <v>1201666</v>
      </c>
      <c r="F41" s="126">
        <f>[1]BYDEPT!AE41</f>
        <v>0</v>
      </c>
      <c r="G41" s="127">
        <f t="shared" si="9"/>
        <v>1201666</v>
      </c>
      <c r="H41" s="128">
        <f>[1]BYDEPT!BD41</f>
        <v>1058792</v>
      </c>
      <c r="I41" s="88">
        <f t="shared" si="0"/>
        <v>0.88110340144432808</v>
      </c>
      <c r="J41" s="128">
        <f t="shared" si="10"/>
        <v>142874</v>
      </c>
      <c r="L41" s="128"/>
    </row>
    <row r="42" spans="1:12" ht="16.5" customHeight="1" x14ac:dyDescent="0.2">
      <c r="A42" s="125" t="s">
        <v>87</v>
      </c>
      <c r="B42" s="18"/>
      <c r="C42" s="18"/>
      <c r="D42" s="18"/>
      <c r="E42" s="126">
        <f>[1]BYDEPT!F42</f>
        <v>28492010</v>
      </c>
      <c r="F42" s="126">
        <f>[1]BYDEPT!AE42</f>
        <v>577251</v>
      </c>
      <c r="G42" s="127">
        <f t="shared" si="9"/>
        <v>29069261</v>
      </c>
      <c r="H42" s="128">
        <f>[1]BYDEPT!BD42</f>
        <v>28230887</v>
      </c>
      <c r="I42" s="88">
        <f t="shared" si="0"/>
        <v>0.97115943195115972</v>
      </c>
      <c r="J42" s="128">
        <f t="shared" si="10"/>
        <v>838374</v>
      </c>
      <c r="L42" s="128"/>
    </row>
    <row r="43" spans="1:12" ht="16.5" customHeight="1" x14ac:dyDescent="0.2">
      <c r="A43" s="125" t="s">
        <v>88</v>
      </c>
      <c r="B43" s="18"/>
      <c r="C43" s="18"/>
      <c r="D43" s="18"/>
      <c r="E43" s="126">
        <f>[1]BYDEPT!F43</f>
        <v>2883</v>
      </c>
      <c r="F43" s="126">
        <f>[1]BYDEPT!AE43</f>
        <v>0</v>
      </c>
      <c r="G43" s="127">
        <f t="shared" si="9"/>
        <v>2883</v>
      </c>
      <c r="H43" s="128">
        <f>[1]BYDEPT!BD43</f>
        <v>2883</v>
      </c>
      <c r="I43" s="88">
        <f t="shared" si="0"/>
        <v>1</v>
      </c>
      <c r="J43" s="128">
        <f t="shared" si="10"/>
        <v>0</v>
      </c>
      <c r="L43" s="128"/>
    </row>
    <row r="44" spans="1:12" ht="16.5" customHeight="1" x14ac:dyDescent="0.2">
      <c r="A44" s="125" t="s">
        <v>89</v>
      </c>
      <c r="B44" s="18"/>
      <c r="C44" s="18"/>
      <c r="D44" s="18"/>
      <c r="E44" s="126">
        <f>[1]BYDEPT!F44</f>
        <v>26007288</v>
      </c>
      <c r="F44" s="126">
        <f>[1]BYDEPT!AE44</f>
        <v>0</v>
      </c>
      <c r="G44" s="127">
        <f t="shared" si="9"/>
        <v>26007288</v>
      </c>
      <c r="H44" s="128">
        <f>[1]BYDEPT!BD44</f>
        <v>25963427</v>
      </c>
      <c r="I44" s="88">
        <f t="shared" si="0"/>
        <v>0.99831351119732281</v>
      </c>
      <c r="J44" s="128">
        <f t="shared" si="10"/>
        <v>43861</v>
      </c>
      <c r="L44" s="128"/>
    </row>
    <row r="45" spans="1:12" ht="16.5" customHeight="1" x14ac:dyDescent="0.2">
      <c r="A45" s="125" t="s">
        <v>90</v>
      </c>
      <c r="B45" s="18"/>
      <c r="C45" s="18"/>
      <c r="D45" s="18"/>
      <c r="E45" s="126">
        <f>[1]BYDEPT!F45</f>
        <v>1254964</v>
      </c>
      <c r="F45" s="126">
        <f>[1]BYDEPT!AE45</f>
        <v>0</v>
      </c>
      <c r="G45" s="127">
        <f t="shared" si="9"/>
        <v>1254964</v>
      </c>
      <c r="H45" s="128">
        <f>[1]BYDEPT!BD45</f>
        <v>1252841</v>
      </c>
      <c r="I45" s="88">
        <f t="shared" si="0"/>
        <v>0.99830831800752851</v>
      </c>
      <c r="J45" s="128">
        <f t="shared" si="10"/>
        <v>2123</v>
      </c>
      <c r="L45" s="128"/>
    </row>
    <row r="46" spans="1:12" ht="16.5" customHeight="1" x14ac:dyDescent="0.2">
      <c r="A46" s="125" t="s">
        <v>91</v>
      </c>
      <c r="B46" s="18"/>
      <c r="C46" s="18"/>
      <c r="D46" s="18"/>
      <c r="E46" s="126">
        <f>[1]BYDEPT!F46</f>
        <v>8929092</v>
      </c>
      <c r="F46" s="126">
        <f>[1]BYDEPT!AE46</f>
        <v>0</v>
      </c>
      <c r="G46" s="127">
        <f t="shared" si="9"/>
        <v>8929092</v>
      </c>
      <c r="H46" s="128">
        <f>[1]BYDEPT!BD46</f>
        <v>8336116</v>
      </c>
      <c r="I46" s="88">
        <f t="shared" si="0"/>
        <v>0.93359055993599349</v>
      </c>
      <c r="J46" s="128">
        <f t="shared" si="10"/>
        <v>592976</v>
      </c>
      <c r="L46" s="128"/>
    </row>
    <row r="47" spans="1:12" ht="16.5" customHeight="1" x14ac:dyDescent="0.2">
      <c r="A47" s="125" t="s">
        <v>92</v>
      </c>
      <c r="B47" s="18"/>
      <c r="C47" s="18"/>
      <c r="D47" s="18"/>
      <c r="E47" s="126">
        <f>[1]BYDEPT!F47</f>
        <v>16004848</v>
      </c>
      <c r="F47" s="126">
        <f>[1]BYDEPT!AE47</f>
        <v>0</v>
      </c>
      <c r="G47" s="127">
        <f t="shared" si="9"/>
        <v>16004848</v>
      </c>
      <c r="H47" s="128">
        <f>[1]BYDEPT!BD47</f>
        <v>16004848</v>
      </c>
      <c r="I47" s="88">
        <f t="shared" si="0"/>
        <v>1</v>
      </c>
      <c r="J47" s="128">
        <f t="shared" si="10"/>
        <v>0</v>
      </c>
      <c r="L47" s="128"/>
    </row>
    <row r="48" spans="1:12" ht="16.5" customHeight="1" x14ac:dyDescent="0.2">
      <c r="A48" s="125" t="s">
        <v>93</v>
      </c>
      <c r="B48" s="18"/>
      <c r="C48" s="18"/>
      <c r="D48" s="18"/>
      <c r="E48" s="126">
        <f>[1]BYDEPT!F48</f>
        <v>2001880</v>
      </c>
      <c r="F48" s="126">
        <f>[1]BYDEPT!AE48</f>
        <v>0</v>
      </c>
      <c r="G48" s="127">
        <f t="shared" si="9"/>
        <v>2001880</v>
      </c>
      <c r="H48" s="128">
        <f>[1]BYDEPT!BD48</f>
        <v>2001880</v>
      </c>
      <c r="I48" s="88">
        <f t="shared" si="0"/>
        <v>1</v>
      </c>
      <c r="J48" s="128">
        <f t="shared" si="10"/>
        <v>0</v>
      </c>
      <c r="L48" s="128"/>
    </row>
    <row r="49" spans="1:13" ht="16.5" customHeight="1" x14ac:dyDescent="0.2">
      <c r="A49" s="125" t="s">
        <v>94</v>
      </c>
      <c r="B49" s="18"/>
      <c r="C49" s="18"/>
      <c r="D49" s="18"/>
      <c r="E49" s="126">
        <f>[1]BYDEPT!F49</f>
        <v>439671</v>
      </c>
      <c r="F49" s="126">
        <f>[1]BYDEPT!AE49</f>
        <v>0</v>
      </c>
      <c r="G49" s="127">
        <f t="shared" si="9"/>
        <v>439671</v>
      </c>
      <c r="H49" s="128">
        <f>[1]BYDEPT!BD49</f>
        <v>426879</v>
      </c>
      <c r="I49" s="88">
        <f t="shared" si="0"/>
        <v>0.97090551798958769</v>
      </c>
      <c r="J49" s="128">
        <f t="shared" si="10"/>
        <v>12792</v>
      </c>
      <c r="L49" s="128"/>
    </row>
    <row r="50" spans="1:13" ht="16.5" hidden="1" customHeight="1" x14ac:dyDescent="0.2">
      <c r="A50" s="125"/>
      <c r="B50" s="18"/>
      <c r="C50" s="18"/>
      <c r="D50" s="18"/>
      <c r="E50" s="126"/>
      <c r="F50" s="126"/>
      <c r="G50" s="127"/>
      <c r="H50" s="128"/>
      <c r="I50" s="88"/>
      <c r="J50" s="128"/>
      <c r="L50" s="128"/>
    </row>
    <row r="51" spans="1:13" ht="16.5" customHeight="1" x14ac:dyDescent="0.2">
      <c r="A51" s="125" t="s">
        <v>95</v>
      </c>
      <c r="B51" s="18"/>
      <c r="C51" s="18"/>
      <c r="D51" s="18"/>
      <c r="E51" s="129">
        <f>SUM(E52:E55)+SUM(E58:E70)+SUM(E75:E90)</f>
        <v>14496944</v>
      </c>
      <c r="F51" s="129">
        <f>SUM(F52:F55)+SUM(F58:F70)+SUM(F75:F90)</f>
        <v>0</v>
      </c>
      <c r="G51" s="130">
        <f>SUM(G52:G55)+SUM(G58:G70)+SUM(G75:G90)</f>
        <v>14496944</v>
      </c>
      <c r="H51" s="131">
        <f>SUM(H52:H55)+SUM(H58:H70)+SUM(H75:H90)</f>
        <v>14397500</v>
      </c>
      <c r="I51" s="132">
        <f>H51/G51</f>
        <v>0.9931403473725221</v>
      </c>
      <c r="J51" s="131">
        <f>SUM(J52:J55)+SUM(J58:J70)+SUM(J75:J90)</f>
        <v>99444</v>
      </c>
      <c r="L51" s="131"/>
      <c r="M51" s="117"/>
    </row>
    <row r="52" spans="1:13" ht="16.5" customHeight="1" x14ac:dyDescent="0.2">
      <c r="A52" s="125" t="s">
        <v>96</v>
      </c>
      <c r="B52" s="18"/>
      <c r="C52" s="18"/>
      <c r="D52" s="18"/>
      <c r="E52" s="126">
        <f>[1]BYDEPT!F52</f>
        <v>98233</v>
      </c>
      <c r="F52" s="126">
        <f>[1]BYDEPT!AE52</f>
        <v>0</v>
      </c>
      <c r="G52" s="127">
        <f t="shared" ref="G52:G54" si="11">E52+F52</f>
        <v>98233</v>
      </c>
      <c r="H52" s="128">
        <f>[1]BYDEPT!BD52</f>
        <v>98233</v>
      </c>
      <c r="I52" s="88">
        <f t="shared" ref="I52:I90" si="12">H52/G52</f>
        <v>1</v>
      </c>
      <c r="J52" s="128">
        <f t="shared" ref="J52:J54" si="13">G52-H52</f>
        <v>0</v>
      </c>
      <c r="L52" s="128"/>
    </row>
    <row r="53" spans="1:13" ht="16.5" customHeight="1" x14ac:dyDescent="0.2">
      <c r="A53" s="125" t="s">
        <v>97</v>
      </c>
      <c r="B53" s="18"/>
      <c r="C53" s="18"/>
      <c r="D53" s="18"/>
      <c r="E53" s="126">
        <f>[1]BYDEPT!F53</f>
        <v>237952</v>
      </c>
      <c r="F53" s="126">
        <f>[1]BYDEPT!AE53</f>
        <v>0</v>
      </c>
      <c r="G53" s="127">
        <f t="shared" si="11"/>
        <v>237952</v>
      </c>
      <c r="H53" s="128">
        <f>[1]BYDEPT!BD53</f>
        <v>187952</v>
      </c>
      <c r="I53" s="88">
        <f t="shared" si="12"/>
        <v>0.78987358795051099</v>
      </c>
      <c r="J53" s="128">
        <f t="shared" si="13"/>
        <v>50000</v>
      </c>
      <c r="L53" s="128"/>
    </row>
    <row r="54" spans="1:13" ht="16.5" customHeight="1" x14ac:dyDescent="0.2">
      <c r="A54" s="125" t="s">
        <v>98</v>
      </c>
      <c r="B54" s="18"/>
      <c r="C54" s="18"/>
      <c r="D54" s="18"/>
      <c r="E54" s="126">
        <f>[1]BYDEPT!F54</f>
        <v>86184</v>
      </c>
      <c r="F54" s="126">
        <f>[1]BYDEPT!AE54</f>
        <v>0</v>
      </c>
      <c r="G54" s="127">
        <f t="shared" si="11"/>
        <v>86184</v>
      </c>
      <c r="H54" s="128">
        <f>[1]BYDEPT!BD54</f>
        <v>86003</v>
      </c>
      <c r="I54" s="88">
        <f t="shared" si="12"/>
        <v>0.99789984219808781</v>
      </c>
      <c r="J54" s="128">
        <f t="shared" si="13"/>
        <v>181</v>
      </c>
      <c r="L54" s="128"/>
    </row>
    <row r="55" spans="1:13" ht="16.5" customHeight="1" x14ac:dyDescent="0.2">
      <c r="A55" s="125" t="s">
        <v>99</v>
      </c>
      <c r="B55" s="18"/>
      <c r="C55" s="18"/>
      <c r="D55" s="18"/>
      <c r="E55" s="126">
        <f>E56+E57</f>
        <v>5635834</v>
      </c>
      <c r="F55" s="126">
        <f t="shared" ref="F55:H55" si="14">F56+F57</f>
        <v>0</v>
      </c>
      <c r="G55" s="127">
        <f t="shared" si="14"/>
        <v>5635834</v>
      </c>
      <c r="H55" s="128">
        <f t="shared" si="14"/>
        <v>5635834</v>
      </c>
      <c r="I55" s="88">
        <f t="shared" si="12"/>
        <v>1</v>
      </c>
      <c r="J55" s="128">
        <f>SUM(J56:J57)</f>
        <v>0</v>
      </c>
      <c r="L55" s="128"/>
    </row>
    <row r="56" spans="1:13" ht="16.5" hidden="1" customHeight="1" x14ac:dyDescent="0.2">
      <c r="A56" s="125" t="s">
        <v>100</v>
      </c>
      <c r="B56" s="18"/>
      <c r="C56" s="18"/>
      <c r="D56" s="18"/>
      <c r="E56" s="126">
        <f>[1]BYDEPT!F56</f>
        <v>5402214</v>
      </c>
      <c r="F56" s="126">
        <f>[1]BYDEPT!AE56</f>
        <v>0</v>
      </c>
      <c r="G56" s="127">
        <f t="shared" ref="G56:G69" si="15">E56+F56</f>
        <v>5402214</v>
      </c>
      <c r="H56" s="128">
        <f>[1]BYDEPT!BD56</f>
        <v>5402214</v>
      </c>
      <c r="I56" s="88">
        <f t="shared" si="12"/>
        <v>1</v>
      </c>
      <c r="J56" s="128">
        <f t="shared" ref="J56:J69" si="16">G56-H56</f>
        <v>0</v>
      </c>
      <c r="L56" s="128"/>
    </row>
    <row r="57" spans="1:13" ht="16.5" hidden="1" customHeight="1" x14ac:dyDescent="0.2">
      <c r="A57" s="125" t="s">
        <v>101</v>
      </c>
      <c r="B57" s="18"/>
      <c r="C57" s="18"/>
      <c r="D57" s="18"/>
      <c r="E57" s="126">
        <f>[1]BYDEPT!F57</f>
        <v>233620</v>
      </c>
      <c r="F57" s="126">
        <f>[1]BYDEPT!AE57</f>
        <v>0</v>
      </c>
      <c r="G57" s="127">
        <f t="shared" si="15"/>
        <v>233620</v>
      </c>
      <c r="H57" s="128">
        <f>[1]BYDEPT!BD57</f>
        <v>233620</v>
      </c>
      <c r="I57" s="88">
        <f t="shared" si="12"/>
        <v>1</v>
      </c>
      <c r="J57" s="128">
        <f t="shared" si="16"/>
        <v>0</v>
      </c>
      <c r="L57" s="128"/>
    </row>
    <row r="58" spans="1:13" ht="16.5" customHeight="1" x14ac:dyDescent="0.2">
      <c r="A58" s="125" t="s">
        <v>102</v>
      </c>
      <c r="B58" s="18"/>
      <c r="C58" s="18"/>
      <c r="D58" s="18"/>
      <c r="E58" s="126">
        <f>[1]BYDEPT!F58</f>
        <v>63093</v>
      </c>
      <c r="F58" s="126">
        <f>[1]BYDEPT!AE58</f>
        <v>0</v>
      </c>
      <c r="G58" s="127">
        <f t="shared" si="15"/>
        <v>63093</v>
      </c>
      <c r="H58" s="128">
        <f>[1]BYDEPT!BD58</f>
        <v>63093</v>
      </c>
      <c r="I58" s="88">
        <f t="shared" si="12"/>
        <v>1</v>
      </c>
      <c r="J58" s="128">
        <f t="shared" si="16"/>
        <v>0</v>
      </c>
      <c r="L58" s="128"/>
    </row>
    <row r="59" spans="1:13" ht="16.5" customHeight="1" x14ac:dyDescent="0.2">
      <c r="A59" s="125" t="s">
        <v>103</v>
      </c>
      <c r="B59" s="18"/>
      <c r="C59" s="18"/>
      <c r="D59" s="18"/>
      <c r="E59" s="126">
        <f>[1]BYDEPT!F59</f>
        <v>115175</v>
      </c>
      <c r="F59" s="126">
        <f>[1]BYDEPT!AE59</f>
        <v>0</v>
      </c>
      <c r="G59" s="127">
        <f t="shared" si="15"/>
        <v>115175</v>
      </c>
      <c r="H59" s="128">
        <f>[1]BYDEPT!BD59</f>
        <v>115175</v>
      </c>
      <c r="I59" s="88">
        <f t="shared" si="12"/>
        <v>1</v>
      </c>
      <c r="J59" s="128">
        <f t="shared" si="16"/>
        <v>0</v>
      </c>
      <c r="L59" s="128"/>
    </row>
    <row r="60" spans="1:13" ht="16.5" customHeight="1" x14ac:dyDescent="0.2">
      <c r="A60" s="125" t="s">
        <v>104</v>
      </c>
      <c r="B60" s="18"/>
      <c r="C60" s="18"/>
      <c r="D60" s="18"/>
      <c r="E60" s="126">
        <f>[1]BYDEPT!F60</f>
        <v>465917</v>
      </c>
      <c r="F60" s="126">
        <f>[1]BYDEPT!AE60</f>
        <v>0</v>
      </c>
      <c r="G60" s="127">
        <f t="shared" si="15"/>
        <v>465917</v>
      </c>
      <c r="H60" s="128">
        <f>[1]BYDEPT!BD60</f>
        <v>465917</v>
      </c>
      <c r="I60" s="88">
        <f t="shared" si="12"/>
        <v>1</v>
      </c>
      <c r="J60" s="128">
        <f t="shared" si="16"/>
        <v>0</v>
      </c>
      <c r="L60" s="128"/>
    </row>
    <row r="61" spans="1:13" ht="16.5" customHeight="1" x14ac:dyDescent="0.2">
      <c r="A61" s="125" t="s">
        <v>105</v>
      </c>
      <c r="B61" s="18"/>
      <c r="C61" s="18"/>
      <c r="D61" s="18"/>
      <c r="E61" s="126">
        <f>[1]BYDEPT!F61</f>
        <v>51557</v>
      </c>
      <c r="F61" s="126">
        <f>[1]BYDEPT!AE61</f>
        <v>0</v>
      </c>
      <c r="G61" s="127">
        <f t="shared" si="15"/>
        <v>51557</v>
      </c>
      <c r="H61" s="128">
        <f>[1]BYDEPT!BD61</f>
        <v>51557</v>
      </c>
      <c r="I61" s="88">
        <f t="shared" si="12"/>
        <v>1</v>
      </c>
      <c r="J61" s="128">
        <f t="shared" si="16"/>
        <v>0</v>
      </c>
      <c r="L61" s="128"/>
    </row>
    <row r="62" spans="1:13" ht="16.5" customHeight="1" x14ac:dyDescent="0.2">
      <c r="A62" s="125" t="s">
        <v>106</v>
      </c>
      <c r="B62" s="18"/>
      <c r="C62" s="18"/>
      <c r="D62" s="18"/>
      <c r="E62" s="126">
        <f>[1]BYDEPT!F62</f>
        <v>75939</v>
      </c>
      <c r="F62" s="126">
        <f>[1]BYDEPT!AE62</f>
        <v>0</v>
      </c>
      <c r="G62" s="127">
        <f t="shared" si="15"/>
        <v>75939</v>
      </c>
      <c r="H62" s="128">
        <f>[1]BYDEPT!BD62</f>
        <v>75939</v>
      </c>
      <c r="I62" s="88">
        <f t="shared" si="12"/>
        <v>1</v>
      </c>
      <c r="J62" s="128">
        <f t="shared" si="16"/>
        <v>0</v>
      </c>
      <c r="L62" s="128"/>
    </row>
    <row r="63" spans="1:13" ht="16.5" customHeight="1" x14ac:dyDescent="0.2">
      <c r="A63" s="125" t="s">
        <v>107</v>
      </c>
      <c r="B63" s="18"/>
      <c r="C63" s="18"/>
      <c r="D63" s="18"/>
      <c r="E63" s="126">
        <f>[1]BYDEPT!F63</f>
        <v>68548</v>
      </c>
      <c r="F63" s="126">
        <f>[1]BYDEPT!AE63</f>
        <v>0</v>
      </c>
      <c r="G63" s="127">
        <f t="shared" si="15"/>
        <v>68548</v>
      </c>
      <c r="H63" s="128">
        <f>[1]BYDEPT!BD63</f>
        <v>66897</v>
      </c>
      <c r="I63" s="88">
        <f t="shared" si="12"/>
        <v>0.9759146875182354</v>
      </c>
      <c r="J63" s="128">
        <f t="shared" si="16"/>
        <v>1651</v>
      </c>
      <c r="L63" s="128"/>
    </row>
    <row r="64" spans="1:13" ht="16.5" customHeight="1" x14ac:dyDescent="0.2">
      <c r="A64" s="125" t="s">
        <v>108</v>
      </c>
      <c r="B64" s="18"/>
      <c r="C64" s="18"/>
      <c r="D64" s="18"/>
      <c r="E64" s="126">
        <f>[1]BYDEPT!F64</f>
        <v>115965</v>
      </c>
      <c r="F64" s="126">
        <f>[1]BYDEPT!AE64</f>
        <v>0</v>
      </c>
      <c r="G64" s="127">
        <f t="shared" si="15"/>
        <v>115965</v>
      </c>
      <c r="H64" s="128">
        <f>[1]BYDEPT!BD64</f>
        <v>112503</v>
      </c>
      <c r="I64" s="88">
        <f t="shared" si="12"/>
        <v>0.97014616479110072</v>
      </c>
      <c r="J64" s="128">
        <f t="shared" si="16"/>
        <v>3462</v>
      </c>
      <c r="L64" s="128"/>
    </row>
    <row r="65" spans="1:12" ht="16.5" customHeight="1" x14ac:dyDescent="0.2">
      <c r="A65" s="125" t="s">
        <v>109</v>
      </c>
      <c r="B65" s="18"/>
      <c r="C65" s="18"/>
      <c r="D65" s="18"/>
      <c r="E65" s="126">
        <f>[1]BYDEPT!F65</f>
        <v>188098</v>
      </c>
      <c r="F65" s="126">
        <f>[1]BYDEPT!AE65</f>
        <v>0</v>
      </c>
      <c r="G65" s="127">
        <f t="shared" si="15"/>
        <v>188098</v>
      </c>
      <c r="H65" s="128">
        <f>[1]BYDEPT!BD65</f>
        <v>183967</v>
      </c>
      <c r="I65" s="88">
        <f t="shared" si="12"/>
        <v>0.97803804399834127</v>
      </c>
      <c r="J65" s="128">
        <f t="shared" si="16"/>
        <v>4131</v>
      </c>
      <c r="L65" s="128"/>
    </row>
    <row r="66" spans="1:12" ht="16.5" customHeight="1" x14ac:dyDescent="0.2">
      <c r="A66" s="125" t="s">
        <v>110</v>
      </c>
      <c r="B66" s="18"/>
      <c r="C66" s="18"/>
      <c r="D66" s="18"/>
      <c r="E66" s="126">
        <f>[1]BYDEPT!F66</f>
        <v>122695</v>
      </c>
      <c r="F66" s="126">
        <f>[1]BYDEPT!AE66</f>
        <v>0</v>
      </c>
      <c r="G66" s="127">
        <f t="shared" si="15"/>
        <v>122695</v>
      </c>
      <c r="H66" s="128">
        <f>[1]BYDEPT!BD66</f>
        <v>122695</v>
      </c>
      <c r="I66" s="88">
        <f t="shared" si="12"/>
        <v>1</v>
      </c>
      <c r="J66" s="128">
        <f t="shared" si="16"/>
        <v>0</v>
      </c>
      <c r="L66" s="128"/>
    </row>
    <row r="67" spans="1:12" ht="16.5" customHeight="1" x14ac:dyDescent="0.2">
      <c r="A67" s="125" t="s">
        <v>111</v>
      </c>
      <c r="B67" s="18"/>
      <c r="C67" s="18"/>
      <c r="D67" s="18"/>
      <c r="E67" s="126">
        <f>[1]BYDEPT!F67</f>
        <v>117201</v>
      </c>
      <c r="F67" s="126">
        <f>[1]BYDEPT!AE67</f>
        <v>0</v>
      </c>
      <c r="G67" s="127">
        <f t="shared" si="15"/>
        <v>117201</v>
      </c>
      <c r="H67" s="128">
        <f>[1]BYDEPT!BD67</f>
        <v>117089</v>
      </c>
      <c r="I67" s="88">
        <f t="shared" si="12"/>
        <v>0.99904437675446456</v>
      </c>
      <c r="J67" s="128">
        <f t="shared" si="16"/>
        <v>112</v>
      </c>
      <c r="L67" s="128"/>
    </row>
    <row r="68" spans="1:12" ht="16.5" customHeight="1" x14ac:dyDescent="0.2">
      <c r="A68" s="125" t="s">
        <v>112</v>
      </c>
      <c r="B68" s="18"/>
      <c r="C68" s="18"/>
      <c r="D68" s="18"/>
      <c r="E68" s="126">
        <f>[1]BYDEPT!F68</f>
        <v>23734</v>
      </c>
      <c r="F68" s="126">
        <f>[1]BYDEPT!AE68</f>
        <v>0</v>
      </c>
      <c r="G68" s="127">
        <f t="shared" si="15"/>
        <v>23734</v>
      </c>
      <c r="H68" s="128">
        <f>[1]BYDEPT!BD68</f>
        <v>23601</v>
      </c>
      <c r="I68" s="88">
        <f t="shared" si="12"/>
        <v>0.99439622482514534</v>
      </c>
      <c r="J68" s="128">
        <f t="shared" si="16"/>
        <v>133</v>
      </c>
      <c r="L68" s="128"/>
    </row>
    <row r="69" spans="1:12" ht="16.5" customHeight="1" x14ac:dyDescent="0.2">
      <c r="A69" s="125" t="s">
        <v>113</v>
      </c>
      <c r="B69" s="18"/>
      <c r="C69" s="18"/>
      <c r="D69" s="18"/>
      <c r="E69" s="126">
        <f>[1]BYDEPT!F69</f>
        <v>195604</v>
      </c>
      <c r="F69" s="126">
        <f>[1]BYDEPT!AE69</f>
        <v>0</v>
      </c>
      <c r="G69" s="127">
        <f t="shared" si="15"/>
        <v>195604</v>
      </c>
      <c r="H69" s="128">
        <f>[1]BYDEPT!BD69</f>
        <v>195604</v>
      </c>
      <c r="I69" s="88">
        <f t="shared" si="12"/>
        <v>1</v>
      </c>
      <c r="J69" s="128">
        <f t="shared" si="16"/>
        <v>0</v>
      </c>
      <c r="L69" s="128"/>
    </row>
    <row r="70" spans="1:12" ht="16.5" customHeight="1" x14ac:dyDescent="0.2">
      <c r="A70" s="125" t="s">
        <v>114</v>
      </c>
      <c r="B70" s="18"/>
      <c r="C70" s="18"/>
      <c r="D70" s="18"/>
      <c r="E70" s="129">
        <f>SUM(E71:E74)</f>
        <v>1508758</v>
      </c>
      <c r="F70" s="129">
        <f>SUM(F71:F74)</f>
        <v>0</v>
      </c>
      <c r="G70" s="130">
        <f>SUM(G71:G74)</f>
        <v>1508758</v>
      </c>
      <c r="H70" s="131">
        <f>SUM(H71:H74)</f>
        <v>1501363</v>
      </c>
      <c r="I70" s="132">
        <f t="shared" si="12"/>
        <v>0.99509861753839912</v>
      </c>
      <c r="J70" s="131">
        <f>SUM(J71:J74)</f>
        <v>7395</v>
      </c>
      <c r="L70" s="131"/>
    </row>
    <row r="71" spans="1:12" ht="16.5" customHeight="1" x14ac:dyDescent="0.2">
      <c r="A71" s="125" t="s">
        <v>115</v>
      </c>
      <c r="B71" s="18"/>
      <c r="C71" s="18"/>
      <c r="D71" s="18"/>
      <c r="E71" s="126">
        <f>[1]BYDEPT!F71</f>
        <v>186838</v>
      </c>
      <c r="F71" s="126">
        <f>[1]BYDEPT!AE71</f>
        <v>0</v>
      </c>
      <c r="G71" s="127">
        <f t="shared" ref="G71:G90" si="17">E71+F71</f>
        <v>186838</v>
      </c>
      <c r="H71" s="128">
        <f>[1]BYDEPT!BD71</f>
        <v>179838</v>
      </c>
      <c r="I71" s="88">
        <f t="shared" si="12"/>
        <v>0.96253438807951275</v>
      </c>
      <c r="J71" s="128">
        <f t="shared" ref="J71:J90" si="18">G71-H71</f>
        <v>7000</v>
      </c>
      <c r="L71" s="128"/>
    </row>
    <row r="72" spans="1:12" ht="16.5" customHeight="1" x14ac:dyDescent="0.2">
      <c r="A72" s="125" t="s">
        <v>116</v>
      </c>
      <c r="B72" s="18"/>
      <c r="C72" s="18"/>
      <c r="D72" s="18"/>
      <c r="E72" s="126">
        <f>[1]BYDEPT!F72</f>
        <v>930200</v>
      </c>
      <c r="F72" s="126">
        <f>[1]BYDEPT!AE72</f>
        <v>0</v>
      </c>
      <c r="G72" s="127">
        <f t="shared" si="17"/>
        <v>930200</v>
      </c>
      <c r="H72" s="128">
        <f>[1]BYDEPT!BD72</f>
        <v>930200</v>
      </c>
      <c r="I72" s="88">
        <f t="shared" si="12"/>
        <v>1</v>
      </c>
      <c r="J72" s="128">
        <f t="shared" si="18"/>
        <v>0</v>
      </c>
      <c r="L72" s="128"/>
    </row>
    <row r="73" spans="1:12" ht="16.5" customHeight="1" x14ac:dyDescent="0.2">
      <c r="A73" s="125" t="s">
        <v>117</v>
      </c>
      <c r="B73" s="18"/>
      <c r="C73" s="18"/>
      <c r="D73" s="18"/>
      <c r="E73" s="126">
        <f>[1]BYDEPT!F73</f>
        <v>267195</v>
      </c>
      <c r="F73" s="126">
        <f>[1]BYDEPT!AE73</f>
        <v>0</v>
      </c>
      <c r="G73" s="127">
        <f t="shared" si="17"/>
        <v>267195</v>
      </c>
      <c r="H73" s="128">
        <f>[1]BYDEPT!BD73</f>
        <v>266863</v>
      </c>
      <c r="I73" s="88">
        <f t="shared" si="12"/>
        <v>0.99875746177885061</v>
      </c>
      <c r="J73" s="128">
        <f t="shared" si="18"/>
        <v>332</v>
      </c>
      <c r="L73" s="128"/>
    </row>
    <row r="74" spans="1:12" ht="16.5" customHeight="1" x14ac:dyDescent="0.2">
      <c r="A74" s="125" t="s">
        <v>118</v>
      </c>
      <c r="B74" s="18"/>
      <c r="C74" s="18"/>
      <c r="D74" s="18"/>
      <c r="E74" s="126">
        <f>[1]BYDEPT!F74</f>
        <v>124525</v>
      </c>
      <c r="F74" s="126">
        <f>[1]BYDEPT!AE74</f>
        <v>0</v>
      </c>
      <c r="G74" s="127">
        <f t="shared" si="17"/>
        <v>124525</v>
      </c>
      <c r="H74" s="128">
        <f>[1]BYDEPT!BD74</f>
        <v>124462</v>
      </c>
      <c r="I74" s="88">
        <f t="shared" si="12"/>
        <v>0.99949407749447905</v>
      </c>
      <c r="J74" s="128">
        <f t="shared" si="18"/>
        <v>63</v>
      </c>
      <c r="L74" s="128"/>
    </row>
    <row r="75" spans="1:12" ht="16.5" customHeight="1" x14ac:dyDescent="0.2">
      <c r="A75" s="125" t="s">
        <v>119</v>
      </c>
      <c r="B75" s="18"/>
      <c r="C75" s="18"/>
      <c r="D75" s="18"/>
      <c r="E75" s="126">
        <f>[1]BYDEPT!F75</f>
        <v>858821</v>
      </c>
      <c r="F75" s="126">
        <f>[1]BYDEPT!AE75</f>
        <v>0</v>
      </c>
      <c r="G75" s="127">
        <f t="shared" si="17"/>
        <v>858821</v>
      </c>
      <c r="H75" s="128">
        <f>[1]BYDEPT!BD75</f>
        <v>837913</v>
      </c>
      <c r="I75" s="88">
        <f t="shared" si="12"/>
        <v>0.97565499679211387</v>
      </c>
      <c r="J75" s="128">
        <f t="shared" si="18"/>
        <v>20908</v>
      </c>
      <c r="L75" s="128"/>
    </row>
    <row r="76" spans="1:12" ht="16.5" customHeight="1" x14ac:dyDescent="0.2">
      <c r="A76" s="125" t="s">
        <v>120</v>
      </c>
      <c r="B76" s="18"/>
      <c r="C76" s="18"/>
      <c r="D76" s="18"/>
      <c r="E76" s="126">
        <f>[1]BYDEPT!F76</f>
        <v>464227</v>
      </c>
      <c r="F76" s="126">
        <f>[1]BYDEPT!AE76</f>
        <v>0</v>
      </c>
      <c r="G76" s="127">
        <f t="shared" si="17"/>
        <v>464227</v>
      </c>
      <c r="H76" s="128">
        <f>[1]BYDEPT!BD76</f>
        <v>461238</v>
      </c>
      <c r="I76" s="88">
        <f t="shared" si="12"/>
        <v>0.99356133960325443</v>
      </c>
      <c r="J76" s="128">
        <f t="shared" si="18"/>
        <v>2989</v>
      </c>
      <c r="L76" s="128"/>
    </row>
    <row r="77" spans="1:12" ht="15.75" customHeight="1" x14ac:dyDescent="0.2">
      <c r="A77" s="125" t="s">
        <v>121</v>
      </c>
      <c r="B77" s="18"/>
      <c r="C77" s="18"/>
      <c r="D77" s="18"/>
      <c r="E77" s="126">
        <f>[1]BYDEPT!F77</f>
        <v>581899</v>
      </c>
      <c r="F77" s="126">
        <f>[1]BYDEPT!AE77</f>
        <v>0</v>
      </c>
      <c r="G77" s="127">
        <f t="shared" si="17"/>
        <v>581899</v>
      </c>
      <c r="H77" s="128">
        <f>[1]BYDEPT!BD77</f>
        <v>581726</v>
      </c>
      <c r="I77" s="88">
        <f t="shared" si="12"/>
        <v>0.99970269754716878</v>
      </c>
      <c r="J77" s="128">
        <f t="shared" si="18"/>
        <v>173</v>
      </c>
      <c r="L77" s="128"/>
    </row>
    <row r="78" spans="1:12" ht="16.5" customHeight="1" x14ac:dyDescent="0.2">
      <c r="A78" s="125" t="s">
        <v>122</v>
      </c>
      <c r="B78" s="18"/>
      <c r="C78" s="18"/>
      <c r="D78" s="18"/>
      <c r="E78" s="126">
        <f>[1]BYDEPT!F78</f>
        <v>139807</v>
      </c>
      <c r="F78" s="126">
        <f>[1]BYDEPT!AE78</f>
        <v>0</v>
      </c>
      <c r="G78" s="127">
        <f t="shared" si="17"/>
        <v>139807</v>
      </c>
      <c r="H78" s="128">
        <f>[1]BYDEPT!BD78</f>
        <v>139807</v>
      </c>
      <c r="I78" s="88">
        <f t="shared" si="12"/>
        <v>1</v>
      </c>
      <c r="J78" s="128">
        <f t="shared" si="18"/>
        <v>0</v>
      </c>
      <c r="L78" s="128"/>
    </row>
    <row r="79" spans="1:12" ht="16.5" customHeight="1" x14ac:dyDescent="0.2">
      <c r="A79" s="125" t="s">
        <v>123</v>
      </c>
      <c r="B79" s="18"/>
      <c r="C79" s="18"/>
      <c r="D79" s="18"/>
      <c r="E79" s="126">
        <f>[1]BYDEPT!F79</f>
        <v>399475</v>
      </c>
      <c r="F79" s="126">
        <f>[1]BYDEPT!AE79</f>
        <v>0</v>
      </c>
      <c r="G79" s="127">
        <f t="shared" si="17"/>
        <v>399475</v>
      </c>
      <c r="H79" s="128">
        <f>[1]BYDEPT!BD79</f>
        <v>395863</v>
      </c>
      <c r="I79" s="88">
        <f t="shared" si="12"/>
        <v>0.99095813254897047</v>
      </c>
      <c r="J79" s="128">
        <f t="shared" si="18"/>
        <v>3612</v>
      </c>
      <c r="L79" s="128"/>
    </row>
    <row r="80" spans="1:12" ht="16.5" customHeight="1" x14ac:dyDescent="0.2">
      <c r="A80" s="125" t="s">
        <v>124</v>
      </c>
      <c r="B80" s="18"/>
      <c r="C80" s="18"/>
      <c r="D80" s="18"/>
      <c r="E80" s="126">
        <f>[1]BYDEPT!F80</f>
        <v>767913</v>
      </c>
      <c r="F80" s="126">
        <f>[1]BYDEPT!AE80</f>
        <v>0</v>
      </c>
      <c r="G80" s="127">
        <f t="shared" si="17"/>
        <v>767913</v>
      </c>
      <c r="H80" s="128">
        <f>[1]BYDEPT!BD80</f>
        <v>767913</v>
      </c>
      <c r="I80" s="88">
        <f t="shared" si="12"/>
        <v>1</v>
      </c>
      <c r="J80" s="128">
        <f t="shared" si="18"/>
        <v>0</v>
      </c>
      <c r="L80" s="128"/>
    </row>
    <row r="81" spans="1:12" ht="16.5" customHeight="1" x14ac:dyDescent="0.2">
      <c r="A81" s="125" t="s">
        <v>125</v>
      </c>
      <c r="B81" s="18"/>
      <c r="C81" s="18"/>
      <c r="D81" s="18"/>
      <c r="E81" s="126">
        <f>[1]BYDEPT!F81</f>
        <v>44074</v>
      </c>
      <c r="F81" s="126">
        <f>[1]BYDEPT!AE81</f>
        <v>0</v>
      </c>
      <c r="G81" s="127">
        <f t="shared" si="17"/>
        <v>44074</v>
      </c>
      <c r="H81" s="128">
        <f>[1]BYDEPT!BD81</f>
        <v>44074</v>
      </c>
      <c r="I81" s="88">
        <f t="shared" si="12"/>
        <v>1</v>
      </c>
      <c r="J81" s="128">
        <f t="shared" si="18"/>
        <v>0</v>
      </c>
      <c r="L81" s="128"/>
    </row>
    <row r="82" spans="1:12" ht="16.5" customHeight="1" x14ac:dyDescent="0.2">
      <c r="A82" s="133" t="s">
        <v>126</v>
      </c>
      <c r="B82" s="18"/>
      <c r="C82" s="18"/>
      <c r="D82" s="18"/>
      <c r="E82" s="126">
        <f>[1]BYDEPT!F82</f>
        <v>135409</v>
      </c>
      <c r="F82" s="126">
        <f>[1]BYDEPT!AE82</f>
        <v>0</v>
      </c>
      <c r="G82" s="127">
        <f t="shared" si="17"/>
        <v>135409</v>
      </c>
      <c r="H82" s="128">
        <f>[1]BYDEPT!BD82</f>
        <v>135409</v>
      </c>
      <c r="I82" s="88">
        <f t="shared" si="12"/>
        <v>1</v>
      </c>
      <c r="J82" s="128">
        <f t="shared" si="18"/>
        <v>0</v>
      </c>
      <c r="L82" s="128"/>
    </row>
    <row r="83" spans="1:12" ht="16.5" customHeight="1" x14ac:dyDescent="0.2">
      <c r="A83" s="133" t="s">
        <v>127</v>
      </c>
      <c r="B83" s="18"/>
      <c r="C83" s="18"/>
      <c r="D83" s="18"/>
      <c r="E83" s="126">
        <f>[1]BYDEPT!F83</f>
        <v>60825</v>
      </c>
      <c r="F83" s="126">
        <f>[1]BYDEPT!AE83</f>
        <v>0</v>
      </c>
      <c r="G83" s="127">
        <f t="shared" si="17"/>
        <v>60825</v>
      </c>
      <c r="H83" s="128">
        <f>[1]BYDEPT!BD83</f>
        <v>60811</v>
      </c>
      <c r="I83" s="88">
        <f t="shared" si="12"/>
        <v>0.99976983148376486</v>
      </c>
      <c r="J83" s="128">
        <f t="shared" si="18"/>
        <v>14</v>
      </c>
      <c r="L83" s="128"/>
    </row>
    <row r="84" spans="1:12" ht="16.5" customHeight="1" x14ac:dyDescent="0.2">
      <c r="A84" s="133" t="s">
        <v>128</v>
      </c>
      <c r="B84" s="18"/>
      <c r="C84" s="18"/>
      <c r="D84" s="18"/>
      <c r="E84" s="126">
        <f>[1]BYDEPT!F84</f>
        <v>957102</v>
      </c>
      <c r="F84" s="126">
        <f>[1]BYDEPT!AE84</f>
        <v>0</v>
      </c>
      <c r="G84" s="127">
        <f t="shared" si="17"/>
        <v>957102</v>
      </c>
      <c r="H84" s="128">
        <f>[1]BYDEPT!BD84</f>
        <v>957102</v>
      </c>
      <c r="I84" s="88">
        <f t="shared" si="12"/>
        <v>1</v>
      </c>
      <c r="J84" s="128">
        <f t="shared" si="18"/>
        <v>0</v>
      </c>
      <c r="L84" s="128"/>
    </row>
    <row r="85" spans="1:12" ht="16.5" customHeight="1" x14ac:dyDescent="0.2">
      <c r="A85" s="133" t="s">
        <v>129</v>
      </c>
      <c r="B85" s="18"/>
      <c r="C85" s="18"/>
      <c r="D85" s="18"/>
      <c r="E85" s="126">
        <f>[1]BYDEPT!F85</f>
        <v>121067</v>
      </c>
      <c r="F85" s="126">
        <f>[1]BYDEPT!AE85</f>
        <v>0</v>
      </c>
      <c r="G85" s="127">
        <f t="shared" si="17"/>
        <v>121067</v>
      </c>
      <c r="H85" s="128">
        <f>[1]BYDEPT!BD85</f>
        <v>121067</v>
      </c>
      <c r="I85" s="88">
        <f t="shared" si="12"/>
        <v>1</v>
      </c>
      <c r="J85" s="128">
        <f t="shared" si="18"/>
        <v>0</v>
      </c>
      <c r="L85" s="128"/>
    </row>
    <row r="86" spans="1:12" ht="16.5" customHeight="1" x14ac:dyDescent="0.2">
      <c r="A86" s="133" t="s">
        <v>130</v>
      </c>
      <c r="B86" s="18"/>
      <c r="C86" s="18"/>
      <c r="D86" s="18"/>
      <c r="E86" s="126">
        <f>[1]BYDEPT!F86</f>
        <v>189872</v>
      </c>
      <c r="F86" s="126">
        <f>[1]BYDEPT!AE86</f>
        <v>0</v>
      </c>
      <c r="G86" s="127">
        <f t="shared" si="17"/>
        <v>189872</v>
      </c>
      <c r="H86" s="128">
        <f>[1]BYDEPT!BD86</f>
        <v>189540</v>
      </c>
      <c r="I86" s="88">
        <f t="shared" si="12"/>
        <v>0.99825145361085366</v>
      </c>
      <c r="J86" s="128">
        <f t="shared" si="18"/>
        <v>332</v>
      </c>
      <c r="L86" s="128"/>
    </row>
    <row r="87" spans="1:12" ht="16.5" customHeight="1" x14ac:dyDescent="0.2">
      <c r="A87" s="133" t="s">
        <v>131</v>
      </c>
      <c r="B87" s="18"/>
      <c r="C87" s="18"/>
      <c r="D87" s="18"/>
      <c r="E87" s="126">
        <f>[1]BYDEPT!F87</f>
        <v>129274</v>
      </c>
      <c r="F87" s="126">
        <f>[1]BYDEPT!AE87</f>
        <v>0</v>
      </c>
      <c r="G87" s="127">
        <f t="shared" si="17"/>
        <v>129274</v>
      </c>
      <c r="H87" s="128">
        <f>[1]BYDEPT!BD87</f>
        <v>129274</v>
      </c>
      <c r="I87" s="88">
        <f t="shared" si="12"/>
        <v>1</v>
      </c>
      <c r="J87" s="128">
        <f t="shared" si="18"/>
        <v>0</v>
      </c>
      <c r="L87" s="128"/>
    </row>
    <row r="88" spans="1:12" ht="16.5" customHeight="1" x14ac:dyDescent="0.2">
      <c r="A88" s="133" t="s">
        <v>132</v>
      </c>
      <c r="B88" s="18"/>
      <c r="C88" s="18"/>
      <c r="D88" s="18"/>
      <c r="E88" s="126">
        <f>[1]BYDEPT!F88</f>
        <v>73138</v>
      </c>
      <c r="F88" s="126">
        <f>[1]BYDEPT!AE88</f>
        <v>0</v>
      </c>
      <c r="G88" s="127">
        <f t="shared" si="17"/>
        <v>73138</v>
      </c>
      <c r="H88" s="128">
        <f>[1]BYDEPT!BD88</f>
        <v>73138</v>
      </c>
      <c r="I88" s="88">
        <f t="shared" si="12"/>
        <v>1</v>
      </c>
      <c r="J88" s="128">
        <f t="shared" si="18"/>
        <v>0</v>
      </c>
      <c r="L88" s="128"/>
    </row>
    <row r="89" spans="1:12" ht="16.5" customHeight="1" x14ac:dyDescent="0.2">
      <c r="A89" s="133" t="s">
        <v>133</v>
      </c>
      <c r="B89" s="18"/>
      <c r="C89" s="18"/>
      <c r="D89" s="18"/>
      <c r="E89" s="126">
        <f>[1]BYDEPT!F89</f>
        <v>42705</v>
      </c>
      <c r="F89" s="126">
        <f>[1]BYDEPT!AE89</f>
        <v>0</v>
      </c>
      <c r="G89" s="127">
        <f t="shared" si="17"/>
        <v>42705</v>
      </c>
      <c r="H89" s="128">
        <f>[1]BYDEPT!BD89</f>
        <v>42705</v>
      </c>
      <c r="I89" s="88">
        <f t="shared" si="12"/>
        <v>1</v>
      </c>
      <c r="J89" s="128">
        <f t="shared" si="18"/>
        <v>0</v>
      </c>
      <c r="L89" s="128"/>
    </row>
    <row r="90" spans="1:12" ht="16.5" customHeight="1" x14ac:dyDescent="0.2">
      <c r="A90" s="133" t="s">
        <v>134</v>
      </c>
      <c r="B90" s="18"/>
      <c r="C90" s="18"/>
      <c r="D90" s="18"/>
      <c r="E90" s="126">
        <f>[1]BYDEPT!F90</f>
        <v>360849</v>
      </c>
      <c r="F90" s="126">
        <f>[1]BYDEPT!AE90</f>
        <v>0</v>
      </c>
      <c r="G90" s="127">
        <f t="shared" si="17"/>
        <v>360849</v>
      </c>
      <c r="H90" s="128">
        <f>[1]BYDEPT!BD90</f>
        <v>356498</v>
      </c>
      <c r="I90" s="88">
        <f t="shared" si="12"/>
        <v>0.98794232490598566</v>
      </c>
      <c r="J90" s="128">
        <f t="shared" si="18"/>
        <v>4351</v>
      </c>
      <c r="L90" s="128"/>
    </row>
    <row r="91" spans="1:12" ht="15.75" customHeight="1" x14ac:dyDescent="0.2">
      <c r="A91" s="125"/>
      <c r="B91" s="18"/>
      <c r="C91" s="18"/>
      <c r="D91" s="18"/>
      <c r="E91" s="126"/>
      <c r="F91" s="126"/>
      <c r="G91" s="127"/>
      <c r="H91" s="128"/>
      <c r="I91" s="88"/>
      <c r="J91" s="128"/>
      <c r="L91" s="128"/>
    </row>
    <row r="92" spans="1:12" ht="16.5" customHeight="1" x14ac:dyDescent="0.2">
      <c r="A92" s="134" t="s">
        <v>135</v>
      </c>
      <c r="B92" s="11"/>
      <c r="C92" s="11"/>
      <c r="D92" s="11"/>
      <c r="E92" s="135">
        <f>E93+E94+SUM(E101:E109)</f>
        <v>408287555</v>
      </c>
      <c r="F92" s="136">
        <f>F93+F94+SUM(F101:F109)</f>
        <v>42974932</v>
      </c>
      <c r="G92" s="137">
        <f>G93+G94+SUM(G101:G109)</f>
        <v>451262487</v>
      </c>
      <c r="H92" s="138">
        <f>H93+H94+SUM(H101:H109)</f>
        <v>343314409</v>
      </c>
      <c r="I92" s="139">
        <f t="shared" ref="I92:I99" si="19">H92/G92</f>
        <v>0.76078650206969234</v>
      </c>
      <c r="J92" s="138">
        <f>J93+J94+SUM(J101:J109)</f>
        <v>107948078</v>
      </c>
      <c r="L92" s="138"/>
    </row>
    <row r="93" spans="1:12" ht="16.5" customHeight="1" x14ac:dyDescent="0.2">
      <c r="A93" s="140" t="s">
        <v>136</v>
      </c>
      <c r="B93" s="141"/>
      <c r="C93" s="141"/>
      <c r="D93" s="141"/>
      <c r="E93" s="126">
        <f>[1]BYDEPT!F93</f>
        <v>103453120</v>
      </c>
      <c r="F93" s="126">
        <f>[1]BYDEPT!AE93</f>
        <v>42974932</v>
      </c>
      <c r="G93" s="127">
        <f t="shared" ref="G93" si="20">E93+F93</f>
        <v>146428052</v>
      </c>
      <c r="H93" s="128">
        <f>[1]BYDEPT!BD93</f>
        <v>125115954</v>
      </c>
      <c r="I93" s="88">
        <f t="shared" si="19"/>
        <v>0.85445344857828198</v>
      </c>
      <c r="J93" s="128">
        <f t="shared" ref="J93" si="21">G93-H93</f>
        <v>21312098</v>
      </c>
      <c r="L93" s="128"/>
    </row>
    <row r="94" spans="1:12" ht="16.5" customHeight="1" x14ac:dyDescent="0.2">
      <c r="A94" s="140" t="s">
        <v>137</v>
      </c>
      <c r="B94" s="141"/>
      <c r="C94" s="141"/>
      <c r="D94" s="141"/>
      <c r="E94" s="129">
        <f>SUM(E95:E99)</f>
        <v>57203886</v>
      </c>
      <c r="F94" s="129">
        <f>SUM(F95:F99)</f>
        <v>0</v>
      </c>
      <c r="G94" s="130">
        <f>SUM(G95:G99)</f>
        <v>57203886</v>
      </c>
      <c r="H94" s="131">
        <f>SUM(H95:H99)</f>
        <v>25101753</v>
      </c>
      <c r="I94" s="132">
        <f t="shared" si="19"/>
        <v>0.43881202406423925</v>
      </c>
      <c r="J94" s="131">
        <f>SUM(J95:J99)</f>
        <v>32102133</v>
      </c>
      <c r="L94" s="131"/>
    </row>
    <row r="95" spans="1:12" ht="16.5" customHeight="1" x14ac:dyDescent="0.2">
      <c r="A95" s="142" t="s">
        <v>138</v>
      </c>
      <c r="B95" s="143"/>
      <c r="C95" s="143"/>
      <c r="D95" s="143"/>
      <c r="E95" s="126">
        <f>[1]BYDEPT!F95</f>
        <v>35917970</v>
      </c>
      <c r="F95" s="126">
        <f>[1]BYDEPT!AE95</f>
        <v>0</v>
      </c>
      <c r="G95" s="127">
        <f t="shared" ref="G95:G99" si="22">E95+F95</f>
        <v>35917970</v>
      </c>
      <c r="H95" s="128">
        <f>[1]BYDEPT!BD95</f>
        <v>4500865</v>
      </c>
      <c r="I95" s="88">
        <f t="shared" si="19"/>
        <v>0.12530955953245687</v>
      </c>
      <c r="J95" s="128">
        <f t="shared" ref="J95:J99" si="23">G95-H95</f>
        <v>31417105</v>
      </c>
      <c r="L95" s="128"/>
    </row>
    <row r="96" spans="1:12" ht="16.5" customHeight="1" x14ac:dyDescent="0.2">
      <c r="A96" s="142" t="s">
        <v>139</v>
      </c>
      <c r="B96" s="143"/>
      <c r="C96" s="143"/>
      <c r="D96" s="143"/>
      <c r="E96" s="126">
        <f>[1]BYDEPT!F96</f>
        <v>1959245</v>
      </c>
      <c r="F96" s="126">
        <f>[1]BYDEPT!AE96</f>
        <v>0</v>
      </c>
      <c r="G96" s="127">
        <f t="shared" si="22"/>
        <v>1959245</v>
      </c>
      <c r="H96" s="128">
        <f>[1]BYDEPT!BD96</f>
        <v>1959245</v>
      </c>
      <c r="I96" s="88">
        <f t="shared" si="19"/>
        <v>1</v>
      </c>
      <c r="J96" s="128">
        <f t="shared" si="23"/>
        <v>0</v>
      </c>
      <c r="L96" s="128"/>
    </row>
    <row r="97" spans="1:13" ht="16.5" customHeight="1" x14ac:dyDescent="0.2">
      <c r="A97" s="142" t="s">
        <v>140</v>
      </c>
      <c r="B97" s="143"/>
      <c r="C97" s="143"/>
      <c r="D97" s="143"/>
      <c r="E97" s="126">
        <f>[1]BYDEPT!F97</f>
        <v>50000</v>
      </c>
      <c r="F97" s="126">
        <f>[1]BYDEPT!AE97</f>
        <v>0</v>
      </c>
      <c r="G97" s="127">
        <f t="shared" si="22"/>
        <v>50000</v>
      </c>
      <c r="H97" s="128">
        <f>[1]BYDEPT!BD97</f>
        <v>37720</v>
      </c>
      <c r="I97" s="88">
        <f t="shared" si="19"/>
        <v>0.75439999999999996</v>
      </c>
      <c r="J97" s="128">
        <f t="shared" si="23"/>
        <v>12280</v>
      </c>
      <c r="L97" s="128"/>
    </row>
    <row r="98" spans="1:13" ht="15.75" customHeight="1" x14ac:dyDescent="0.2">
      <c r="A98" s="142" t="s">
        <v>141</v>
      </c>
      <c r="B98" s="143"/>
      <c r="C98" s="143"/>
      <c r="D98" s="143"/>
      <c r="E98" s="126">
        <f>[1]BYDEPT!F98</f>
        <v>19076671</v>
      </c>
      <c r="F98" s="126">
        <f>[1]BYDEPT!AE98</f>
        <v>0</v>
      </c>
      <c r="G98" s="127">
        <f t="shared" si="22"/>
        <v>19076671</v>
      </c>
      <c r="H98" s="128">
        <f>[1]BYDEPT!BD98</f>
        <v>18603923</v>
      </c>
      <c r="I98" s="88">
        <f t="shared" si="19"/>
        <v>0.9752185273835251</v>
      </c>
      <c r="J98" s="128">
        <f t="shared" si="23"/>
        <v>472748</v>
      </c>
      <c r="L98" s="128"/>
    </row>
    <row r="99" spans="1:13" ht="16.5" customHeight="1" x14ac:dyDescent="0.2">
      <c r="A99" s="142" t="s">
        <v>142</v>
      </c>
      <c r="B99" s="143"/>
      <c r="C99" s="143"/>
      <c r="D99" s="143"/>
      <c r="E99" s="126">
        <f>[1]BYDEPT!F99</f>
        <v>200000</v>
      </c>
      <c r="F99" s="126">
        <f>[1]BYDEPT!AE99</f>
        <v>0</v>
      </c>
      <c r="G99" s="127">
        <f t="shared" si="22"/>
        <v>200000</v>
      </c>
      <c r="H99" s="128">
        <f>[1]BYDEPT!BD99</f>
        <v>0</v>
      </c>
      <c r="I99" s="88">
        <f t="shared" si="19"/>
        <v>0</v>
      </c>
      <c r="J99" s="128">
        <f t="shared" si="23"/>
        <v>200000</v>
      </c>
      <c r="L99" s="128"/>
    </row>
    <row r="100" spans="1:13" ht="14.25" hidden="1" customHeight="1" x14ac:dyDescent="0.2">
      <c r="A100" s="125"/>
      <c r="B100" s="18"/>
      <c r="C100" s="18"/>
      <c r="D100" s="18"/>
      <c r="E100" s="126"/>
      <c r="F100" s="74"/>
      <c r="G100" s="127"/>
      <c r="H100" s="144"/>
      <c r="I100" s="145"/>
      <c r="J100" s="144"/>
      <c r="L100" s="144"/>
    </row>
    <row r="101" spans="1:13" ht="16.5" customHeight="1" x14ac:dyDescent="0.2">
      <c r="A101" s="146" t="s">
        <v>143</v>
      </c>
      <c r="B101" s="58"/>
      <c r="C101" s="58"/>
      <c r="D101" s="58"/>
      <c r="E101" s="126">
        <f>[1]BYDEPT!F101</f>
        <v>2500000</v>
      </c>
      <c r="F101" s="126">
        <f>[1]BYDEPT!AE101</f>
        <v>0</v>
      </c>
      <c r="G101" s="127">
        <f t="shared" ref="G101:G109" si="24">E101+F101</f>
        <v>2500000</v>
      </c>
      <c r="H101" s="128">
        <f>[1]BYDEPT!BD101</f>
        <v>1686125</v>
      </c>
      <c r="I101" s="88">
        <f t="shared" ref="I101:I108" si="25">H101/G101</f>
        <v>0.67444999999999999</v>
      </c>
      <c r="J101" s="128">
        <f t="shared" ref="J101:J109" si="26">G101-H101</f>
        <v>813875</v>
      </c>
      <c r="K101" s="117"/>
      <c r="L101" s="128"/>
    </row>
    <row r="102" spans="1:13" ht="16.5" hidden="1" customHeight="1" x14ac:dyDescent="0.2">
      <c r="A102" s="146" t="s">
        <v>144</v>
      </c>
      <c r="B102" s="58"/>
      <c r="C102" s="58"/>
      <c r="D102" s="58"/>
      <c r="E102" s="126">
        <f>[1]BYDEPT!F102</f>
        <v>0</v>
      </c>
      <c r="F102" s="126">
        <f>[1]BYDEPT!AE102</f>
        <v>0</v>
      </c>
      <c r="G102" s="127">
        <f t="shared" si="24"/>
        <v>0</v>
      </c>
      <c r="H102" s="128">
        <f>[1]BYDEPT!BD102</f>
        <v>0</v>
      </c>
      <c r="I102" s="88"/>
      <c r="J102" s="128">
        <f t="shared" si="26"/>
        <v>0</v>
      </c>
      <c r="L102" s="128"/>
    </row>
    <row r="103" spans="1:13" ht="16.5" hidden="1" customHeight="1" x14ac:dyDescent="0.2">
      <c r="A103" s="140" t="s">
        <v>145</v>
      </c>
      <c r="B103" s="141"/>
      <c r="C103" s="141"/>
      <c r="D103" s="141"/>
      <c r="E103" s="126">
        <f>[1]BYDEPT!F103</f>
        <v>0</v>
      </c>
      <c r="F103" s="126">
        <f>[1]BYDEPT!AE103</f>
        <v>0</v>
      </c>
      <c r="G103" s="127">
        <f t="shared" si="24"/>
        <v>0</v>
      </c>
      <c r="H103" s="128">
        <f>[1]BYDEPT!BD103</f>
        <v>0</v>
      </c>
      <c r="I103" s="88"/>
      <c r="J103" s="128">
        <f t="shared" si="26"/>
        <v>0</v>
      </c>
      <c r="L103" s="128"/>
    </row>
    <row r="104" spans="1:13" ht="16.5" hidden="1" customHeight="1" x14ac:dyDescent="0.2">
      <c r="A104" s="140" t="s">
        <v>146</v>
      </c>
      <c r="B104" s="141"/>
      <c r="C104" s="141"/>
      <c r="D104" s="141"/>
      <c r="E104" s="126">
        <f>[1]BYDEPT!F104</f>
        <v>0</v>
      </c>
      <c r="F104" s="126">
        <f>[1]BYDEPT!AE104</f>
        <v>0</v>
      </c>
      <c r="G104" s="127">
        <f t="shared" si="24"/>
        <v>0</v>
      </c>
      <c r="H104" s="128">
        <f>[1]BYDEPT!BD104</f>
        <v>0</v>
      </c>
      <c r="I104" s="88"/>
      <c r="J104" s="128">
        <f t="shared" si="26"/>
        <v>0</v>
      </c>
      <c r="L104" s="128"/>
    </row>
    <row r="105" spans="1:13" ht="16.5" hidden="1" customHeight="1" x14ac:dyDescent="0.2">
      <c r="A105" s="140" t="s">
        <v>147</v>
      </c>
      <c r="B105" s="141"/>
      <c r="C105" s="141"/>
      <c r="D105" s="141"/>
      <c r="E105" s="126">
        <f>[1]BYDEPT!F105</f>
        <v>0</v>
      </c>
      <c r="F105" s="126">
        <f>[1]BYDEPT!AE105</f>
        <v>0</v>
      </c>
      <c r="G105" s="127">
        <f t="shared" si="24"/>
        <v>0</v>
      </c>
      <c r="H105" s="128">
        <f>[1]BYDEPT!BD105</f>
        <v>0</v>
      </c>
      <c r="I105" s="88"/>
      <c r="J105" s="128">
        <f t="shared" si="26"/>
        <v>0</v>
      </c>
      <c r="L105" s="128"/>
    </row>
    <row r="106" spans="1:13" ht="16.5" customHeight="1" x14ac:dyDescent="0.2">
      <c r="A106" s="140" t="s">
        <v>148</v>
      </c>
      <c r="B106" s="141"/>
      <c r="C106" s="141"/>
      <c r="D106" s="141"/>
      <c r="E106" s="126">
        <f>[1]BYDEPT!F106</f>
        <v>96261997</v>
      </c>
      <c r="F106" s="126">
        <f>[1]BYDEPT!AE106</f>
        <v>0</v>
      </c>
      <c r="G106" s="127">
        <f t="shared" si="24"/>
        <v>96261997</v>
      </c>
      <c r="H106" s="128">
        <f>[1]BYDEPT!BD106</f>
        <v>82228523</v>
      </c>
      <c r="I106" s="88">
        <f t="shared" si="25"/>
        <v>0.85421584387034899</v>
      </c>
      <c r="J106" s="128">
        <f t="shared" si="26"/>
        <v>14033474</v>
      </c>
      <c r="K106" s="117"/>
      <c r="L106" s="128"/>
    </row>
    <row r="107" spans="1:13" ht="16.5" customHeight="1" x14ac:dyDescent="0.2">
      <c r="A107" s="146" t="s">
        <v>149</v>
      </c>
      <c r="B107" s="58"/>
      <c r="C107" s="58"/>
      <c r="D107" s="58"/>
      <c r="E107" s="126">
        <f>[1]BYDEPT!F107</f>
        <v>38895531</v>
      </c>
      <c r="F107" s="126">
        <f>[1]BYDEPT!AE107</f>
        <v>0</v>
      </c>
      <c r="G107" s="127">
        <f t="shared" si="24"/>
        <v>38895531</v>
      </c>
      <c r="H107" s="128">
        <f>[1]BYDEPT!BD107</f>
        <v>14832337</v>
      </c>
      <c r="I107" s="88">
        <f t="shared" si="25"/>
        <v>0.3813378200184489</v>
      </c>
      <c r="J107" s="128">
        <f t="shared" si="26"/>
        <v>24063194</v>
      </c>
      <c r="L107" s="128"/>
      <c r="M107" s="117">
        <v>662500</v>
      </c>
    </row>
    <row r="108" spans="1:13" ht="16.5" customHeight="1" x14ac:dyDescent="0.2">
      <c r="A108" s="140" t="s">
        <v>150</v>
      </c>
      <c r="B108" s="141"/>
      <c r="C108" s="141"/>
      <c r="D108" s="141"/>
      <c r="E108" s="126">
        <f>[1]BYDEPT!F108</f>
        <v>109973021</v>
      </c>
      <c r="F108" s="126">
        <f>[1]BYDEPT!AE108</f>
        <v>0</v>
      </c>
      <c r="G108" s="127">
        <f t="shared" si="24"/>
        <v>109973021</v>
      </c>
      <c r="H108" s="128">
        <f>[1]BYDEPT!BD108</f>
        <v>94349717</v>
      </c>
      <c r="I108" s="88">
        <f t="shared" si="25"/>
        <v>0.85793512028736574</v>
      </c>
      <c r="J108" s="128">
        <f t="shared" si="26"/>
        <v>15623304</v>
      </c>
      <c r="L108" s="128"/>
    </row>
    <row r="109" spans="1:13" ht="16.5" hidden="1" customHeight="1" x14ac:dyDescent="0.2">
      <c r="A109" s="140" t="s">
        <v>151</v>
      </c>
      <c r="B109" s="58"/>
      <c r="C109" s="141"/>
      <c r="D109" s="147"/>
      <c r="E109" s="126">
        <f>[1]BYDEPT!F109</f>
        <v>0</v>
      </c>
      <c r="F109" s="126">
        <f>[1]BYDEPT!AE109</f>
        <v>0</v>
      </c>
      <c r="G109" s="127">
        <f t="shared" si="24"/>
        <v>0</v>
      </c>
      <c r="H109" s="128">
        <f>[1]BYDEPT!BD109</f>
        <v>0</v>
      </c>
      <c r="I109" s="88"/>
      <c r="J109" s="128">
        <f t="shared" si="26"/>
        <v>0</v>
      </c>
      <c r="L109" s="128"/>
    </row>
    <row r="110" spans="1:13" ht="16.5" customHeight="1" x14ac:dyDescent="0.2">
      <c r="A110" s="148"/>
      <c r="B110" s="4"/>
      <c r="C110" s="63"/>
      <c r="D110" s="4"/>
      <c r="E110" s="149"/>
      <c r="F110" s="149"/>
      <c r="G110" s="150"/>
      <c r="H110" s="151"/>
      <c r="I110" s="145"/>
      <c r="J110" s="151"/>
      <c r="L110" s="151"/>
    </row>
    <row r="111" spans="1:13" ht="16.5" customHeight="1" x14ac:dyDescent="0.2">
      <c r="A111" s="134" t="s">
        <v>152</v>
      </c>
      <c r="B111" s="11"/>
      <c r="C111" s="152"/>
      <c r="D111" s="153"/>
      <c r="E111" s="32">
        <f>SUM(E112:E116)+SUM(E119:E122)</f>
        <v>930695404</v>
      </c>
      <c r="F111" s="32">
        <f>SUM(F112:F116)+SUM(F119:F122)</f>
        <v>0</v>
      </c>
      <c r="G111" s="154">
        <f>SUM(G112:G116)+SUM(G119:G122)</f>
        <v>930695404</v>
      </c>
      <c r="H111" s="155">
        <f>SUM(H112:H116)+SUM(H119:H122)</f>
        <v>907519462</v>
      </c>
      <c r="I111" s="156">
        <f t="shared" ref="I111:I118" si="27">H111/G111</f>
        <v>0.97509825244608173</v>
      </c>
      <c r="J111" s="155">
        <f>SUM(J112:J116)+SUM(J119:J122)</f>
        <v>23175942</v>
      </c>
      <c r="L111" s="155"/>
    </row>
    <row r="112" spans="1:13" ht="16.5" customHeight="1" x14ac:dyDescent="0.2">
      <c r="A112" s="73" t="s">
        <v>153</v>
      </c>
      <c r="B112" s="25"/>
      <c r="C112" s="59"/>
      <c r="D112" s="50"/>
      <c r="E112" s="126">
        <f>[1]BYDEPT!F112</f>
        <v>31240142</v>
      </c>
      <c r="F112" s="126">
        <f>[1]BYDEPT!AE112</f>
        <v>0</v>
      </c>
      <c r="G112" s="127">
        <f>E112+F112</f>
        <v>31240142</v>
      </c>
      <c r="H112" s="128">
        <f>[1]BYDEPT!BD112</f>
        <v>36272143</v>
      </c>
      <c r="I112" s="88">
        <f t="shared" si="27"/>
        <v>1.161074844025997</v>
      </c>
      <c r="J112" s="128">
        <f>G112-H112</f>
        <v>-5032001</v>
      </c>
      <c r="L112" s="128"/>
    </row>
    <row r="113" spans="1:12" ht="16.5" customHeight="1" x14ac:dyDescent="0.2">
      <c r="A113" s="157" t="s">
        <v>154</v>
      </c>
      <c r="B113" s="18"/>
      <c r="C113" s="74"/>
      <c r="D113" s="158"/>
      <c r="E113" s="126">
        <f>[1]BYDEPT!F113</f>
        <v>428619518</v>
      </c>
      <c r="F113" s="126">
        <f>[1]BYDEPT!AE113</f>
        <v>0</v>
      </c>
      <c r="G113" s="127">
        <f t="shared" ref="G113:G115" si="28">E113+F113</f>
        <v>428619518</v>
      </c>
      <c r="H113" s="128">
        <f>[1]BYDEPT!BD113</f>
        <v>428619518</v>
      </c>
      <c r="I113" s="88">
        <f t="shared" si="27"/>
        <v>1</v>
      </c>
      <c r="J113" s="128">
        <f t="shared" ref="J113:J115" si="29">G113-H113</f>
        <v>0</v>
      </c>
      <c r="L113" s="128"/>
    </row>
    <row r="114" spans="1:12" ht="16.5" customHeight="1" x14ac:dyDescent="0.2">
      <c r="A114" s="37" t="s">
        <v>155</v>
      </c>
      <c r="B114" s="37"/>
      <c r="C114" s="59"/>
      <c r="D114" s="50"/>
      <c r="E114" s="126">
        <f>[1]BYDEPT!F114</f>
        <v>331</v>
      </c>
      <c r="F114" s="126">
        <f>[1]BYDEPT!AE114</f>
        <v>0</v>
      </c>
      <c r="G114" s="127">
        <f t="shared" si="28"/>
        <v>331</v>
      </c>
      <c r="H114" s="128">
        <f>[1]BYDEPT!BD114</f>
        <v>331</v>
      </c>
      <c r="I114" s="88">
        <f t="shared" si="27"/>
        <v>1</v>
      </c>
      <c r="J114" s="128">
        <f t="shared" si="29"/>
        <v>0</v>
      </c>
      <c r="L114" s="128"/>
    </row>
    <row r="115" spans="1:12" ht="16.5" customHeight="1" x14ac:dyDescent="0.2">
      <c r="A115" s="159" t="s">
        <v>156</v>
      </c>
      <c r="B115" s="59"/>
      <c r="C115" s="59"/>
      <c r="D115" s="59"/>
      <c r="E115" s="126">
        <f>[1]BYDEPT!F115</f>
        <v>64410</v>
      </c>
      <c r="F115" s="126">
        <f>[1]BYDEPT!AE115</f>
        <v>0</v>
      </c>
      <c r="G115" s="127">
        <f t="shared" si="28"/>
        <v>64410</v>
      </c>
      <c r="H115" s="128">
        <f>[1]BYDEPT!BD115</f>
        <v>64410</v>
      </c>
      <c r="I115" s="88">
        <f t="shared" si="27"/>
        <v>1</v>
      </c>
      <c r="J115" s="128">
        <f t="shared" si="29"/>
        <v>0</v>
      </c>
      <c r="L115" s="128"/>
    </row>
    <row r="116" spans="1:12" ht="16.5" customHeight="1" x14ac:dyDescent="0.2">
      <c r="A116" s="73" t="s">
        <v>157</v>
      </c>
      <c r="B116" s="50"/>
      <c r="C116" s="50"/>
      <c r="D116" s="50"/>
      <c r="E116" s="46">
        <f>SUM(E117:E118)</f>
        <v>25999003</v>
      </c>
      <c r="F116" s="46">
        <f>SUM(F117:F118)</f>
        <v>0</v>
      </c>
      <c r="G116" s="160">
        <f>SUM(G117:G118)</f>
        <v>25999003</v>
      </c>
      <c r="H116" s="161">
        <f>SUM(H117:H118)</f>
        <v>18652050</v>
      </c>
      <c r="I116" s="132">
        <f t="shared" si="27"/>
        <v>0.71741404853101487</v>
      </c>
      <c r="J116" s="161">
        <f>SUM(J117:J118)</f>
        <v>7346953</v>
      </c>
      <c r="L116" s="161"/>
    </row>
    <row r="117" spans="1:12" ht="16.5" customHeight="1" x14ac:dyDescent="0.2">
      <c r="A117" s="73" t="s">
        <v>158</v>
      </c>
      <c r="B117" s="50"/>
      <c r="C117" s="50"/>
      <c r="D117" s="50"/>
      <c r="E117" s="126">
        <f>[1]BYDEPT!F117</f>
        <v>13090992</v>
      </c>
      <c r="F117" s="126">
        <f>[1]BYDEPT!AE117</f>
        <v>0</v>
      </c>
      <c r="G117" s="127">
        <f t="shared" ref="G117:G118" si="30">E117+F117</f>
        <v>13090992</v>
      </c>
      <c r="H117" s="128">
        <f>[1]BYDEPT!BD117</f>
        <v>7301332</v>
      </c>
      <c r="I117" s="88">
        <f t="shared" si="27"/>
        <v>0.55773710655388076</v>
      </c>
      <c r="J117" s="128">
        <f t="shared" ref="J117:J118" si="31">G117-H117</f>
        <v>5789660</v>
      </c>
      <c r="L117" s="128"/>
    </row>
    <row r="118" spans="1:12" ht="16.5" customHeight="1" x14ac:dyDescent="0.2">
      <c r="A118" s="73" t="s">
        <v>159</v>
      </c>
      <c r="B118" s="50"/>
      <c r="C118" s="50"/>
      <c r="D118" s="50"/>
      <c r="E118" s="126">
        <f>[1]BYDEPT!F118</f>
        <v>12908011</v>
      </c>
      <c r="F118" s="126">
        <f>[1]BYDEPT!AE118</f>
        <v>0</v>
      </c>
      <c r="G118" s="127">
        <f t="shared" si="30"/>
        <v>12908011</v>
      </c>
      <c r="H118" s="128">
        <f>[1]BYDEPT!BD118</f>
        <v>11350718</v>
      </c>
      <c r="I118" s="88">
        <f t="shared" si="27"/>
        <v>0.87935453417261578</v>
      </c>
      <c r="J118" s="128">
        <f t="shared" si="31"/>
        <v>1557293</v>
      </c>
      <c r="L118" s="128"/>
    </row>
    <row r="119" spans="1:12" ht="16.5" customHeight="1" x14ac:dyDescent="0.2">
      <c r="A119" s="162" t="s">
        <v>160</v>
      </c>
      <c r="B119" s="37"/>
      <c r="C119" s="37"/>
      <c r="D119" s="37"/>
      <c r="E119" s="126"/>
      <c r="F119" s="126"/>
      <c r="G119" s="127"/>
      <c r="H119" s="128"/>
      <c r="I119" s="88"/>
      <c r="J119" s="128"/>
      <c r="L119" s="128"/>
    </row>
    <row r="120" spans="1:12" ht="15.75" customHeight="1" x14ac:dyDescent="0.2">
      <c r="A120" s="162" t="s">
        <v>161</v>
      </c>
      <c r="B120" s="37"/>
      <c r="C120" s="37"/>
      <c r="D120" s="37"/>
      <c r="E120" s="126">
        <f>[1]BYDEPT!F120</f>
        <v>26500000</v>
      </c>
      <c r="F120" s="126">
        <f>[1]BYDEPT!AE120</f>
        <v>0</v>
      </c>
      <c r="G120" s="127">
        <f t="shared" ref="G120:G122" si="32">E120+F120</f>
        <v>26500000</v>
      </c>
      <c r="H120" s="128">
        <f>[1]BYDEPT!BD120</f>
        <v>15298000</v>
      </c>
      <c r="I120" s="88">
        <f t="shared" ref="I120:I122" si="33">H120/G120</f>
        <v>0.57728301886792455</v>
      </c>
      <c r="J120" s="128">
        <f t="shared" ref="J120:J122" si="34">G120-H120</f>
        <v>11202000</v>
      </c>
      <c r="L120" s="128"/>
    </row>
    <row r="121" spans="1:12" ht="16.5" customHeight="1" x14ac:dyDescent="0.2">
      <c r="A121" s="162" t="s">
        <v>162</v>
      </c>
      <c r="B121" s="37"/>
      <c r="C121" s="37"/>
      <c r="D121" s="37"/>
      <c r="E121" s="126">
        <f>[1]BYDEPT!F121</f>
        <v>392797000</v>
      </c>
      <c r="F121" s="126">
        <f>[1]BYDEPT!AE121</f>
        <v>0</v>
      </c>
      <c r="G121" s="127">
        <f t="shared" si="32"/>
        <v>392797000</v>
      </c>
      <c r="H121" s="128">
        <f>[1]BYDEPT!BD121</f>
        <v>392797000</v>
      </c>
      <c r="I121" s="88">
        <f t="shared" si="33"/>
        <v>1</v>
      </c>
      <c r="J121" s="128">
        <f t="shared" si="34"/>
        <v>0</v>
      </c>
      <c r="L121" s="128"/>
    </row>
    <row r="122" spans="1:12" ht="16.5" customHeight="1" x14ac:dyDescent="0.2">
      <c r="A122" s="144" t="s">
        <v>163</v>
      </c>
      <c r="B122" s="158"/>
      <c r="C122" s="158"/>
      <c r="D122" s="158"/>
      <c r="E122" s="126">
        <f>[1]BYDEPT!F122</f>
        <v>25475000</v>
      </c>
      <c r="F122" s="126">
        <f>[1]BYDEPT!AE122</f>
        <v>0</v>
      </c>
      <c r="G122" s="127">
        <f t="shared" si="32"/>
        <v>25475000</v>
      </c>
      <c r="H122" s="128">
        <f>[1]BYDEPT!BD122</f>
        <v>15816010</v>
      </c>
      <c r="I122" s="88">
        <f t="shared" si="33"/>
        <v>0.62084435721295383</v>
      </c>
      <c r="J122" s="128">
        <f t="shared" si="34"/>
        <v>9658990</v>
      </c>
      <c r="L122" s="128"/>
    </row>
    <row r="123" spans="1:12" ht="13.5" customHeight="1" x14ac:dyDescent="0.2">
      <c r="A123" s="26"/>
      <c r="B123" s="26"/>
      <c r="C123" s="26"/>
      <c r="D123" s="26"/>
      <c r="E123" s="126"/>
      <c r="F123" s="126"/>
      <c r="G123" s="127"/>
      <c r="H123" s="128"/>
      <c r="I123" s="88"/>
      <c r="J123" s="128"/>
      <c r="L123" s="128"/>
    </row>
    <row r="124" spans="1:12" ht="15.95" customHeight="1" x14ac:dyDescent="0.2">
      <c r="A124" s="134" t="s">
        <v>164</v>
      </c>
      <c r="B124" s="11"/>
      <c r="C124" s="11"/>
      <c r="D124" s="11"/>
      <c r="E124" s="163">
        <f>E111+E7</f>
        <v>3001800000</v>
      </c>
      <c r="F124" s="163">
        <f>F111+F7</f>
        <v>0</v>
      </c>
      <c r="G124" s="164">
        <f>G111+G7</f>
        <v>3001800000</v>
      </c>
      <c r="H124" s="165">
        <f>H111+H7</f>
        <v>2818478444</v>
      </c>
      <c r="I124" s="166">
        <f>H124/G124</f>
        <v>0.93892945699247121</v>
      </c>
      <c r="J124" s="165">
        <f>J111+J7</f>
        <v>183321556</v>
      </c>
      <c r="L124" s="155"/>
    </row>
    <row r="125" spans="1:12" s="123" customFormat="1" ht="13.5" customHeight="1" x14ac:dyDescent="0.2">
      <c r="A125" s="134"/>
      <c r="B125" s="11"/>
      <c r="C125" s="11"/>
      <c r="D125" s="11"/>
      <c r="E125" s="63"/>
      <c r="F125" s="63"/>
      <c r="G125" s="167"/>
      <c r="H125" s="168"/>
      <c r="I125" s="169"/>
      <c r="J125" s="168"/>
      <c r="L125" s="168"/>
    </row>
    <row r="126" spans="1:12" s="123" customFormat="1" ht="16.5" customHeight="1" x14ac:dyDescent="0.2">
      <c r="A126" s="134" t="s">
        <v>165</v>
      </c>
      <c r="B126" s="11"/>
      <c r="C126" s="11"/>
      <c r="D126" s="11"/>
      <c r="E126" s="163">
        <f>E127+E247+E249</f>
        <v>0</v>
      </c>
      <c r="F126" s="170">
        <f>F127+F247+F249</f>
        <v>0</v>
      </c>
      <c r="G126" s="164">
        <f>G127+G247+G249</f>
        <v>0</v>
      </c>
      <c r="H126" s="165">
        <f>H127+H247+H249</f>
        <v>69773403</v>
      </c>
      <c r="I126" s="166"/>
      <c r="J126" s="165">
        <f>J127+J247+J249</f>
        <v>-69773403</v>
      </c>
      <c r="K126" s="124"/>
      <c r="L126" s="155"/>
    </row>
    <row r="127" spans="1:12" s="123" customFormat="1" ht="16.5" customHeight="1" x14ac:dyDescent="0.2">
      <c r="A127" s="171" t="s">
        <v>166</v>
      </c>
      <c r="B127" s="172">
        <f t="shared" ref="B127:H127" si="35">B128+B232</f>
        <v>66263712</v>
      </c>
      <c r="C127" s="172">
        <f t="shared" si="35"/>
        <v>1087606</v>
      </c>
      <c r="D127" s="173">
        <f t="shared" si="35"/>
        <v>67351318</v>
      </c>
      <c r="E127" s="32">
        <f t="shared" si="35"/>
        <v>0</v>
      </c>
      <c r="F127" s="174">
        <f t="shared" si="35"/>
        <v>0</v>
      </c>
      <c r="G127" s="154">
        <f t="shared" si="35"/>
        <v>0</v>
      </c>
      <c r="H127" s="155">
        <f t="shared" si="35"/>
        <v>41641306</v>
      </c>
      <c r="I127" s="156"/>
      <c r="J127" s="155">
        <f>J128+J232</f>
        <v>-41641306</v>
      </c>
      <c r="K127" s="124"/>
      <c r="L127" s="155">
        <f>L128+L232</f>
        <v>25710012</v>
      </c>
    </row>
    <row r="128" spans="1:12" ht="19.5" hidden="1" customHeight="1" x14ac:dyDescent="0.2">
      <c r="A128" s="175" t="s">
        <v>167</v>
      </c>
      <c r="B128" s="113">
        <f t="shared" ref="B128:H128" si="36">B129+B213</f>
        <v>66263712</v>
      </c>
      <c r="C128" s="113">
        <f t="shared" si="36"/>
        <v>1087606</v>
      </c>
      <c r="D128" s="113">
        <f t="shared" si="36"/>
        <v>67351318</v>
      </c>
      <c r="E128" s="113">
        <f t="shared" si="36"/>
        <v>0</v>
      </c>
      <c r="F128" s="176">
        <f t="shared" si="36"/>
        <v>0</v>
      </c>
      <c r="G128" s="114">
        <f t="shared" si="36"/>
        <v>0</v>
      </c>
      <c r="H128" s="177">
        <f t="shared" si="36"/>
        <v>41641306</v>
      </c>
      <c r="I128" s="178"/>
      <c r="J128" s="177">
        <f>J129+J213</f>
        <v>-41641306</v>
      </c>
      <c r="L128" s="177">
        <f>L129+L213</f>
        <v>25710012</v>
      </c>
    </row>
    <row r="129" spans="1:13" s="123" customFormat="1" ht="18.75" customHeight="1" x14ac:dyDescent="0.2">
      <c r="A129" s="179" t="s">
        <v>168</v>
      </c>
      <c r="B129" s="119">
        <f t="shared" ref="B129:H129" si="37">SUM(B130:B136)+SUM(B139:B144)+SUM(B147:B149)+SUM(B152:B153)+SUM(B156:B172)</f>
        <v>28179070</v>
      </c>
      <c r="C129" s="119">
        <f t="shared" si="37"/>
        <v>1500000</v>
      </c>
      <c r="D129" s="119">
        <f t="shared" si="37"/>
        <v>29679070</v>
      </c>
      <c r="E129" s="119">
        <f t="shared" si="37"/>
        <v>0</v>
      </c>
      <c r="F129" s="180">
        <f t="shared" si="37"/>
        <v>0</v>
      </c>
      <c r="G129" s="120">
        <f t="shared" si="37"/>
        <v>0</v>
      </c>
      <c r="H129" s="121">
        <f t="shared" si="37"/>
        <v>19252055</v>
      </c>
      <c r="I129" s="181"/>
      <c r="J129" s="121">
        <f>SUM(J130:J136)+SUM(J139:J144)+SUM(J147:J149)+SUM(J152:J153)+SUM(J156:J172)</f>
        <v>-19252055</v>
      </c>
      <c r="L129" s="121">
        <f>SUM(L130:L136)+SUM(L139:L144)+SUM(L147:L149)+SUM(L152:L153)+SUM(L156:L172)</f>
        <v>10427015</v>
      </c>
    </row>
    <row r="130" spans="1:13" ht="18" hidden="1" customHeight="1" x14ac:dyDescent="0.2">
      <c r="A130" s="146" t="s">
        <v>60</v>
      </c>
      <c r="B130" s="18"/>
      <c r="C130" s="18"/>
      <c r="D130" s="18"/>
      <c r="E130" s="126"/>
      <c r="F130" s="182"/>
      <c r="G130" s="127">
        <f t="shared" ref="G130:G135" si="38">E130+F130</f>
        <v>0</v>
      </c>
      <c r="H130" s="128">
        <f>[1]BYDEPT!BD130</f>
        <v>0</v>
      </c>
      <c r="I130" s="183"/>
      <c r="J130" s="128">
        <f t="shared" ref="J130:J135" si="39">G130-H130</f>
        <v>0</v>
      </c>
      <c r="L130" s="128">
        <f>B130-H130</f>
        <v>0</v>
      </c>
    </row>
    <row r="131" spans="1:13" ht="16.5" hidden="1" customHeight="1" x14ac:dyDescent="0.2">
      <c r="A131" s="146" t="s">
        <v>61</v>
      </c>
      <c r="B131" s="18"/>
      <c r="C131" s="18"/>
      <c r="D131" s="18"/>
      <c r="E131" s="126"/>
      <c r="F131" s="182"/>
      <c r="G131" s="127">
        <f t="shared" si="38"/>
        <v>0</v>
      </c>
      <c r="H131" s="128">
        <f>[1]BYDEPT!BD131</f>
        <v>0</v>
      </c>
      <c r="I131" s="183"/>
      <c r="J131" s="128">
        <f t="shared" si="39"/>
        <v>0</v>
      </c>
      <c r="L131" s="128">
        <f>B131-H131</f>
        <v>0</v>
      </c>
    </row>
    <row r="132" spans="1:13" ht="17.25" hidden="1" customHeight="1" x14ac:dyDescent="0.2">
      <c r="A132" s="146" t="s">
        <v>62</v>
      </c>
      <c r="B132" s="18"/>
      <c r="C132" s="18"/>
      <c r="D132" s="18"/>
      <c r="E132" s="126"/>
      <c r="F132" s="182"/>
      <c r="G132" s="127">
        <f t="shared" si="38"/>
        <v>0</v>
      </c>
      <c r="H132" s="128">
        <f>[1]BYDEPT!BD132</f>
        <v>0</v>
      </c>
      <c r="I132" s="183"/>
      <c r="J132" s="128">
        <f t="shared" si="39"/>
        <v>0</v>
      </c>
      <c r="L132" s="128">
        <f>B132-H132</f>
        <v>0</v>
      </c>
    </row>
    <row r="133" spans="1:13" ht="16.5" customHeight="1" x14ac:dyDescent="0.2">
      <c r="A133" s="146" t="s">
        <v>63</v>
      </c>
      <c r="B133" s="18">
        <v>101000</v>
      </c>
      <c r="C133" s="184"/>
      <c r="D133" s="18">
        <f>C133+B133</f>
        <v>101000</v>
      </c>
      <c r="E133" s="126"/>
      <c r="F133" s="182"/>
      <c r="G133" s="127">
        <f t="shared" si="38"/>
        <v>0</v>
      </c>
      <c r="H133" s="128">
        <f>[1]BYDEPT!BD133</f>
        <v>0</v>
      </c>
      <c r="I133" s="183"/>
      <c r="J133" s="128">
        <f t="shared" si="39"/>
        <v>0</v>
      </c>
      <c r="L133" s="128">
        <f>D133-H133</f>
        <v>101000</v>
      </c>
    </row>
    <row r="134" spans="1:13" ht="16.5" customHeight="1" x14ac:dyDescent="0.2">
      <c r="A134" s="146" t="s">
        <v>64</v>
      </c>
      <c r="B134" s="18">
        <f>893500+3000</f>
        <v>896500</v>
      </c>
      <c r="C134" s="184"/>
      <c r="D134" s="18">
        <f>C134+B134</f>
        <v>896500</v>
      </c>
      <c r="E134" s="126"/>
      <c r="F134" s="182"/>
      <c r="G134" s="127">
        <f t="shared" si="38"/>
        <v>0</v>
      </c>
      <c r="H134" s="128">
        <f>[1]BYDEPT!BD134</f>
        <v>266500</v>
      </c>
      <c r="I134" s="183"/>
      <c r="J134" s="128">
        <f t="shared" si="39"/>
        <v>-266500</v>
      </c>
      <c r="L134" s="128">
        <f>D134-H134</f>
        <v>630000</v>
      </c>
    </row>
    <row r="135" spans="1:13" ht="16.5" hidden="1" customHeight="1" x14ac:dyDescent="0.2">
      <c r="A135" s="146" t="s">
        <v>65</v>
      </c>
      <c r="B135" s="18"/>
      <c r="C135" s="184"/>
      <c r="D135" s="18"/>
      <c r="E135" s="126"/>
      <c r="F135" s="182"/>
      <c r="G135" s="127">
        <f t="shared" si="38"/>
        <v>0</v>
      </c>
      <c r="H135" s="128">
        <f>[1]BYDEPT!BD135</f>
        <v>0</v>
      </c>
      <c r="I135" s="183"/>
      <c r="J135" s="128">
        <f t="shared" si="39"/>
        <v>0</v>
      </c>
      <c r="L135" s="128">
        <f>D135-H135</f>
        <v>0</v>
      </c>
    </row>
    <row r="136" spans="1:13" ht="15.75" customHeight="1" x14ac:dyDescent="0.2">
      <c r="A136" s="146" t="s">
        <v>66</v>
      </c>
      <c r="B136" s="126">
        <f t="shared" ref="B136:H136" si="40">SUM(B137:B138)</f>
        <v>1214870</v>
      </c>
      <c r="C136" s="185">
        <f t="shared" si="40"/>
        <v>0</v>
      </c>
      <c r="D136" s="126">
        <f t="shared" si="40"/>
        <v>1214870</v>
      </c>
      <c r="E136" s="126">
        <f t="shared" si="40"/>
        <v>0</v>
      </c>
      <c r="F136" s="182">
        <f t="shared" si="40"/>
        <v>0</v>
      </c>
      <c r="G136" s="127">
        <f t="shared" si="40"/>
        <v>0</v>
      </c>
      <c r="H136" s="128">
        <f t="shared" si="40"/>
        <v>877470</v>
      </c>
      <c r="I136" s="183"/>
      <c r="J136" s="128">
        <f>SUM(J137:J138)</f>
        <v>-877470</v>
      </c>
      <c r="L136" s="128">
        <f>SUM(L137:L138)</f>
        <v>337400</v>
      </c>
    </row>
    <row r="137" spans="1:13" ht="15.75" hidden="1" customHeight="1" x14ac:dyDescent="0.2">
      <c r="A137" s="146" t="s">
        <v>67</v>
      </c>
      <c r="B137" s="18">
        <f>88128+1126742</f>
        <v>1214870</v>
      </c>
      <c r="C137" s="184"/>
      <c r="D137" s="18">
        <f t="shared" ref="D137:D143" si="41">C137+B137</f>
        <v>1214870</v>
      </c>
      <c r="E137" s="126"/>
      <c r="F137" s="182"/>
      <c r="G137" s="127">
        <f t="shared" ref="G137:G143" si="42">E137+F137</f>
        <v>0</v>
      </c>
      <c r="H137" s="128">
        <f>[1]BYDEPT!BD137</f>
        <v>877470</v>
      </c>
      <c r="I137" s="183"/>
      <c r="J137" s="128">
        <f t="shared" ref="J137:J143" si="43">G137-H137</f>
        <v>-877470</v>
      </c>
      <c r="L137" s="128">
        <f t="shared" ref="L137:L143" si="44">D137-H137</f>
        <v>337400</v>
      </c>
    </row>
    <row r="138" spans="1:13" ht="16.5" hidden="1" customHeight="1" x14ac:dyDescent="0.2">
      <c r="A138" s="146" t="s">
        <v>68</v>
      </c>
      <c r="B138" s="18"/>
      <c r="C138" s="184"/>
      <c r="D138" s="18">
        <f t="shared" si="41"/>
        <v>0</v>
      </c>
      <c r="E138" s="126"/>
      <c r="F138" s="182"/>
      <c r="G138" s="127">
        <f t="shared" si="42"/>
        <v>0</v>
      </c>
      <c r="H138" s="128">
        <f>[1]BYDEPT!BD138</f>
        <v>0</v>
      </c>
      <c r="I138" s="183"/>
      <c r="J138" s="128">
        <f t="shared" si="43"/>
        <v>0</v>
      </c>
      <c r="L138" s="128">
        <f t="shared" si="44"/>
        <v>0</v>
      </c>
    </row>
    <row r="139" spans="1:13" ht="16.5" customHeight="1" x14ac:dyDescent="0.2">
      <c r="A139" s="146" t="s">
        <v>69</v>
      </c>
      <c r="B139" s="18">
        <f>180990+116000</f>
        <v>296990</v>
      </c>
      <c r="C139" s="184"/>
      <c r="D139" s="18">
        <f t="shared" si="41"/>
        <v>296990</v>
      </c>
      <c r="E139" s="126"/>
      <c r="F139" s="182"/>
      <c r="G139" s="127">
        <f t="shared" si="42"/>
        <v>0</v>
      </c>
      <c r="H139" s="128">
        <f>[1]BYDEPT!BD139</f>
        <v>281000</v>
      </c>
      <c r="I139" s="183"/>
      <c r="J139" s="128">
        <f t="shared" si="43"/>
        <v>-281000</v>
      </c>
      <c r="L139" s="128">
        <f t="shared" si="44"/>
        <v>15990</v>
      </c>
    </row>
    <row r="140" spans="1:13" ht="16.5" customHeight="1" x14ac:dyDescent="0.2">
      <c r="A140" s="146" t="s">
        <v>70</v>
      </c>
      <c r="B140" s="18">
        <f>500</f>
        <v>500</v>
      </c>
      <c r="C140" s="184"/>
      <c r="D140" s="18">
        <f t="shared" si="41"/>
        <v>500</v>
      </c>
      <c r="E140" s="126"/>
      <c r="F140" s="182"/>
      <c r="G140" s="127">
        <f t="shared" si="42"/>
        <v>0</v>
      </c>
      <c r="H140" s="128">
        <f>[1]BYDEPT!BD140</f>
        <v>0</v>
      </c>
      <c r="I140" s="183"/>
      <c r="J140" s="128">
        <f t="shared" si="43"/>
        <v>0</v>
      </c>
      <c r="L140" s="128">
        <f t="shared" si="44"/>
        <v>500</v>
      </c>
    </row>
    <row r="141" spans="1:13" ht="16.5" customHeight="1" x14ac:dyDescent="0.2">
      <c r="A141" s="146" t="s">
        <v>71</v>
      </c>
      <c r="B141" s="18">
        <f>70690</f>
        <v>70690</v>
      </c>
      <c r="C141" s="184"/>
      <c r="D141" s="18">
        <f t="shared" si="41"/>
        <v>70690</v>
      </c>
      <c r="E141" s="126"/>
      <c r="F141" s="182"/>
      <c r="G141" s="127">
        <f t="shared" si="42"/>
        <v>0</v>
      </c>
      <c r="H141" s="128">
        <f>[1]BYDEPT!BD141</f>
        <v>0</v>
      </c>
      <c r="I141" s="183"/>
      <c r="J141" s="128">
        <f t="shared" si="43"/>
        <v>0</v>
      </c>
      <c r="L141" s="128">
        <f t="shared" si="44"/>
        <v>70690</v>
      </c>
    </row>
    <row r="142" spans="1:13" ht="16.5" customHeight="1" x14ac:dyDescent="0.2">
      <c r="A142" s="146" t="s">
        <v>72</v>
      </c>
      <c r="B142" s="18">
        <f>260579+280884</f>
        <v>541463</v>
      </c>
      <c r="C142" s="186"/>
      <c r="D142" s="18">
        <f t="shared" si="41"/>
        <v>541463</v>
      </c>
      <c r="E142" s="126"/>
      <c r="F142" s="182"/>
      <c r="G142" s="127">
        <f t="shared" si="42"/>
        <v>0</v>
      </c>
      <c r="H142" s="128">
        <f>[1]BYDEPT!BD142</f>
        <v>139185</v>
      </c>
      <c r="I142" s="183"/>
      <c r="J142" s="128">
        <f t="shared" si="43"/>
        <v>-139185</v>
      </c>
      <c r="L142" s="128">
        <f t="shared" si="44"/>
        <v>402278</v>
      </c>
    </row>
    <row r="143" spans="1:13" ht="16.5" customHeight="1" x14ac:dyDescent="0.2">
      <c r="A143" s="146" t="s">
        <v>73</v>
      </c>
      <c r="B143" s="18">
        <f>290053</f>
        <v>290053</v>
      </c>
      <c r="C143" s="184"/>
      <c r="D143" s="18">
        <f t="shared" si="41"/>
        <v>290053</v>
      </c>
      <c r="E143" s="126"/>
      <c r="F143" s="182"/>
      <c r="G143" s="127">
        <f t="shared" si="42"/>
        <v>0</v>
      </c>
      <c r="H143" s="128">
        <f>[1]BYDEPT!BD143</f>
        <v>290053</v>
      </c>
      <c r="I143" s="183"/>
      <c r="J143" s="128">
        <f t="shared" si="43"/>
        <v>-290053</v>
      </c>
      <c r="L143" s="128">
        <f t="shared" si="44"/>
        <v>0</v>
      </c>
    </row>
    <row r="144" spans="1:13" ht="16.5" customHeight="1" x14ac:dyDescent="0.2">
      <c r="A144" s="146" t="s">
        <v>74</v>
      </c>
      <c r="B144" s="18">
        <f t="shared" ref="B144:H144" si="45">SUM(B145:B146)</f>
        <v>3492544</v>
      </c>
      <c r="C144" s="184">
        <f t="shared" si="45"/>
        <v>-318549</v>
      </c>
      <c r="D144" s="18">
        <f t="shared" si="45"/>
        <v>3173995</v>
      </c>
      <c r="E144" s="126">
        <f t="shared" si="45"/>
        <v>0</v>
      </c>
      <c r="F144" s="182">
        <f t="shared" si="45"/>
        <v>0</v>
      </c>
      <c r="G144" s="127">
        <f t="shared" si="45"/>
        <v>0</v>
      </c>
      <c r="H144" s="128">
        <f t="shared" si="45"/>
        <v>3112492</v>
      </c>
      <c r="I144" s="183"/>
      <c r="J144" s="128">
        <f>SUM(J145:J146)</f>
        <v>-3112492</v>
      </c>
      <c r="L144" s="128">
        <f>SUM(L145:L146)</f>
        <v>61503</v>
      </c>
      <c r="M144" s="117"/>
    </row>
    <row r="145" spans="1:12" ht="16.5" hidden="1" customHeight="1" x14ac:dyDescent="0.2">
      <c r="A145" s="146" t="s">
        <v>67</v>
      </c>
      <c r="B145" s="18">
        <f>201399+1+3291144-B146</f>
        <v>757495</v>
      </c>
      <c r="C145" s="184">
        <f>-249938-68611</f>
        <v>-318549</v>
      </c>
      <c r="D145" s="18">
        <f>C145+B145</f>
        <v>438946</v>
      </c>
      <c r="E145" s="126"/>
      <c r="F145" s="182"/>
      <c r="G145" s="127">
        <f>E145+F145</f>
        <v>0</v>
      </c>
      <c r="H145" s="128">
        <f>[1]BYDEPT!BD145</f>
        <v>701495</v>
      </c>
      <c r="I145" s="183"/>
      <c r="J145" s="128">
        <f>G145-H145</f>
        <v>-701495</v>
      </c>
      <c r="L145" s="128">
        <f>D145-H145</f>
        <v>-262549</v>
      </c>
    </row>
    <row r="146" spans="1:12" ht="16.5" hidden="1" customHeight="1" x14ac:dyDescent="0.2">
      <c r="A146" s="146" t="s">
        <v>68</v>
      </c>
      <c r="B146" s="18">
        <f>2735049</f>
        <v>2735049</v>
      </c>
      <c r="C146" s="184"/>
      <c r="D146" s="18">
        <f>C146+B146</f>
        <v>2735049</v>
      </c>
      <c r="E146" s="126"/>
      <c r="F146" s="182"/>
      <c r="G146" s="127">
        <f>E146+F146</f>
        <v>0</v>
      </c>
      <c r="H146" s="128">
        <f>[1]BYDEPT!BD146</f>
        <v>2410997</v>
      </c>
      <c r="I146" s="183"/>
      <c r="J146" s="128">
        <f>G146-H146</f>
        <v>-2410997</v>
      </c>
      <c r="L146" s="128">
        <f>D146-H146</f>
        <v>324052</v>
      </c>
    </row>
    <row r="147" spans="1:12" ht="16.5" customHeight="1" x14ac:dyDescent="0.2">
      <c r="A147" s="146" t="s">
        <v>75</v>
      </c>
      <c r="B147" s="18">
        <f>700000+35000</f>
        <v>735000</v>
      </c>
      <c r="C147" s="184"/>
      <c r="D147" s="18">
        <f>C147+B147</f>
        <v>735000</v>
      </c>
      <c r="E147" s="126"/>
      <c r="F147" s="182"/>
      <c r="G147" s="127">
        <f>E147+F147</f>
        <v>0</v>
      </c>
      <c r="H147" s="128">
        <f>[1]BYDEPT!BD147</f>
        <v>735000</v>
      </c>
      <c r="I147" s="183"/>
      <c r="J147" s="128">
        <f>G147-H147</f>
        <v>-735000</v>
      </c>
      <c r="L147" s="128">
        <f>D147-H147</f>
        <v>0</v>
      </c>
    </row>
    <row r="148" spans="1:12" ht="16.5" customHeight="1" x14ac:dyDescent="0.2">
      <c r="A148" s="146" t="s">
        <v>76</v>
      </c>
      <c r="B148" s="18">
        <f>91584</f>
        <v>91584</v>
      </c>
      <c r="C148" s="184"/>
      <c r="D148" s="18">
        <f>SUM(B148:C148)</f>
        <v>91584</v>
      </c>
      <c r="E148" s="126"/>
      <c r="F148" s="182"/>
      <c r="G148" s="127">
        <f>E148+F148</f>
        <v>0</v>
      </c>
      <c r="H148" s="128">
        <f>[1]BYDEPT!BD148</f>
        <v>81000</v>
      </c>
      <c r="I148" s="183"/>
      <c r="J148" s="128">
        <f>G148-H148</f>
        <v>-81000</v>
      </c>
      <c r="L148" s="128">
        <f>D148-H148</f>
        <v>10584</v>
      </c>
    </row>
    <row r="149" spans="1:12" ht="16.5" hidden="1" customHeight="1" x14ac:dyDescent="0.2">
      <c r="A149" s="146" t="s">
        <v>77</v>
      </c>
      <c r="B149" s="18">
        <f t="shared" ref="B149:H149" si="46">SUM(B150:B151)</f>
        <v>0</v>
      </c>
      <c r="C149" s="184">
        <f t="shared" si="46"/>
        <v>0</v>
      </c>
      <c r="D149" s="18">
        <f t="shared" si="46"/>
        <v>0</v>
      </c>
      <c r="E149" s="126">
        <f t="shared" si="46"/>
        <v>0</v>
      </c>
      <c r="F149" s="182">
        <f t="shared" si="46"/>
        <v>0</v>
      </c>
      <c r="G149" s="127">
        <f t="shared" si="46"/>
        <v>0</v>
      </c>
      <c r="H149" s="128">
        <f t="shared" si="46"/>
        <v>0</v>
      </c>
      <c r="I149" s="183"/>
      <c r="J149" s="128">
        <f>SUM(J150:J151)</f>
        <v>0</v>
      </c>
      <c r="L149" s="128">
        <f>B149-H149</f>
        <v>0</v>
      </c>
    </row>
    <row r="150" spans="1:12" ht="16.5" hidden="1" customHeight="1" x14ac:dyDescent="0.2">
      <c r="A150" s="146" t="s">
        <v>67</v>
      </c>
      <c r="B150" s="18"/>
      <c r="C150" s="184"/>
      <c r="D150" s="18">
        <f>C150+B150</f>
        <v>0</v>
      </c>
      <c r="E150" s="126"/>
      <c r="F150" s="182"/>
      <c r="G150" s="127">
        <f>E150+F150</f>
        <v>0</v>
      </c>
      <c r="H150" s="128">
        <f>[1]BYDEPT!BD150</f>
        <v>0</v>
      </c>
      <c r="I150" s="183"/>
      <c r="J150" s="128">
        <f>G150-H150</f>
        <v>0</v>
      </c>
      <c r="L150" s="128">
        <f>D150-H150</f>
        <v>0</v>
      </c>
    </row>
    <row r="151" spans="1:12" ht="16.5" hidden="1" customHeight="1" x14ac:dyDescent="0.2">
      <c r="A151" s="146" t="s">
        <v>68</v>
      </c>
      <c r="B151" s="18"/>
      <c r="C151" s="184"/>
      <c r="D151" s="18">
        <f>C151+B151</f>
        <v>0</v>
      </c>
      <c r="E151" s="126"/>
      <c r="F151" s="182"/>
      <c r="G151" s="127">
        <f>E151+F151</f>
        <v>0</v>
      </c>
      <c r="H151" s="128">
        <f>[1]BYDEPT!BD151</f>
        <v>0</v>
      </c>
      <c r="I151" s="183"/>
      <c r="J151" s="128">
        <f>G151-H151</f>
        <v>0</v>
      </c>
      <c r="L151" s="128">
        <f>D151-H151</f>
        <v>0</v>
      </c>
    </row>
    <row r="152" spans="1:12" ht="16.5" customHeight="1" x14ac:dyDescent="0.2">
      <c r="A152" s="146" t="s">
        <v>78</v>
      </c>
      <c r="B152" s="18">
        <f>3876059</f>
        <v>3876059</v>
      </c>
      <c r="C152" s="184"/>
      <c r="D152" s="18">
        <f>C152+B152</f>
        <v>3876059</v>
      </c>
      <c r="E152" s="126"/>
      <c r="F152" s="182"/>
      <c r="G152" s="127">
        <f>E152+F152</f>
        <v>0</v>
      </c>
      <c r="H152" s="128">
        <f>[1]BYDEPT!BD152</f>
        <v>3876058</v>
      </c>
      <c r="I152" s="183"/>
      <c r="J152" s="128">
        <f>G152-H152</f>
        <v>-3876058</v>
      </c>
      <c r="L152" s="128">
        <f>D152-H152</f>
        <v>1</v>
      </c>
    </row>
    <row r="153" spans="1:12" ht="16.5" customHeight="1" x14ac:dyDescent="0.2">
      <c r="A153" s="146" t="s">
        <v>79</v>
      </c>
      <c r="B153" s="126">
        <f t="shared" ref="B153:H153" si="47">SUM(B154:B155)</f>
        <v>15887575</v>
      </c>
      <c r="C153" s="187">
        <f>SUM(C154:C155)</f>
        <v>1818549</v>
      </c>
      <c r="D153" s="126">
        <f t="shared" si="47"/>
        <v>17706124</v>
      </c>
      <c r="E153" s="126">
        <f t="shared" si="47"/>
        <v>0</v>
      </c>
      <c r="F153" s="182">
        <f t="shared" si="47"/>
        <v>0</v>
      </c>
      <c r="G153" s="127">
        <f t="shared" si="47"/>
        <v>0</v>
      </c>
      <c r="H153" s="128">
        <f t="shared" si="47"/>
        <v>9584727</v>
      </c>
      <c r="I153" s="183"/>
      <c r="J153" s="128">
        <f>SUM(J154:J155)</f>
        <v>-9584727</v>
      </c>
      <c r="L153" s="128">
        <f>SUM(L154:L155)</f>
        <v>8121397</v>
      </c>
    </row>
    <row r="154" spans="1:12" ht="16.5" hidden="1" customHeight="1" x14ac:dyDescent="0.2">
      <c r="A154" s="146" t="s">
        <v>67</v>
      </c>
      <c r="B154" s="18">
        <f>15887575</f>
        <v>15887575</v>
      </c>
      <c r="C154" s="184">
        <f>249938+68611+1500000</f>
        <v>1818549</v>
      </c>
      <c r="D154" s="18">
        <f t="shared" ref="D154:D170" si="48">C154+B154</f>
        <v>17706124</v>
      </c>
      <c r="E154" s="126"/>
      <c r="F154" s="182"/>
      <c r="G154" s="127">
        <f t="shared" ref="G154:G170" si="49">E154+F154</f>
        <v>0</v>
      </c>
      <c r="H154" s="128">
        <f>[1]BYDEPT!BD154</f>
        <v>9584727</v>
      </c>
      <c r="I154" s="183"/>
      <c r="J154" s="128">
        <f t="shared" ref="J154:J170" si="50">G154-H154</f>
        <v>-9584727</v>
      </c>
      <c r="L154" s="128">
        <f t="shared" ref="L154:L163" si="51">D154-H154</f>
        <v>8121397</v>
      </c>
    </row>
    <row r="155" spans="1:12" ht="16.5" hidden="1" customHeight="1" x14ac:dyDescent="0.2">
      <c r="A155" s="146" t="s">
        <v>68</v>
      </c>
      <c r="B155" s="18"/>
      <c r="C155" s="184"/>
      <c r="D155" s="18">
        <f t="shared" si="48"/>
        <v>0</v>
      </c>
      <c r="E155" s="126"/>
      <c r="F155" s="182"/>
      <c r="G155" s="127">
        <f t="shared" si="49"/>
        <v>0</v>
      </c>
      <c r="H155" s="128">
        <f>[1]BYDEPT!BD155</f>
        <v>0</v>
      </c>
      <c r="I155" s="183"/>
      <c r="J155" s="128">
        <f>G155-H155</f>
        <v>0</v>
      </c>
      <c r="L155" s="128">
        <f>D155-H155</f>
        <v>0</v>
      </c>
    </row>
    <row r="156" spans="1:12" ht="16.5" hidden="1" customHeight="1" x14ac:dyDescent="0.2">
      <c r="A156" s="146" t="s">
        <v>80</v>
      </c>
      <c r="B156" s="18"/>
      <c r="C156" s="184"/>
      <c r="D156" s="18">
        <f t="shared" si="48"/>
        <v>0</v>
      </c>
      <c r="E156" s="126"/>
      <c r="F156" s="182"/>
      <c r="G156" s="127">
        <f t="shared" si="49"/>
        <v>0</v>
      </c>
      <c r="H156" s="128">
        <f>[1]BYDEPT!BD156</f>
        <v>0</v>
      </c>
      <c r="I156" s="183"/>
      <c r="J156" s="128">
        <f t="shared" si="50"/>
        <v>0</v>
      </c>
      <c r="L156" s="128">
        <f t="shared" si="51"/>
        <v>0</v>
      </c>
    </row>
    <row r="157" spans="1:12" ht="16.5" hidden="1" customHeight="1" x14ac:dyDescent="0.2">
      <c r="A157" s="146" t="s">
        <v>81</v>
      </c>
      <c r="B157" s="18"/>
      <c r="C157" s="184"/>
      <c r="D157" s="18">
        <f t="shared" si="48"/>
        <v>0</v>
      </c>
      <c r="E157" s="126"/>
      <c r="F157" s="182"/>
      <c r="G157" s="127">
        <f t="shared" si="49"/>
        <v>0</v>
      </c>
      <c r="H157" s="128">
        <f>[1]BYDEPT!BD157</f>
        <v>0</v>
      </c>
      <c r="I157" s="183"/>
      <c r="J157" s="128">
        <f t="shared" si="50"/>
        <v>0</v>
      </c>
      <c r="L157" s="128">
        <f t="shared" si="51"/>
        <v>0</v>
      </c>
    </row>
    <row r="158" spans="1:12" ht="16.5" hidden="1" customHeight="1" x14ac:dyDescent="0.2">
      <c r="A158" s="146" t="s">
        <v>82</v>
      </c>
      <c r="B158" s="18"/>
      <c r="C158" s="184"/>
      <c r="D158" s="18">
        <f t="shared" si="48"/>
        <v>0</v>
      </c>
      <c r="E158" s="126"/>
      <c r="F158" s="182"/>
      <c r="G158" s="127">
        <f t="shared" si="49"/>
        <v>0</v>
      </c>
      <c r="H158" s="128">
        <f>[1]BYDEPT!BD158</f>
        <v>0</v>
      </c>
      <c r="I158" s="183"/>
      <c r="J158" s="128">
        <f t="shared" si="50"/>
        <v>0</v>
      </c>
      <c r="L158" s="128">
        <f t="shared" si="51"/>
        <v>0</v>
      </c>
    </row>
    <row r="159" spans="1:12" ht="16.5" hidden="1" customHeight="1" x14ac:dyDescent="0.2">
      <c r="A159" s="146" t="s">
        <v>83</v>
      </c>
      <c r="B159" s="18"/>
      <c r="C159" s="184"/>
      <c r="D159" s="18">
        <f t="shared" si="48"/>
        <v>0</v>
      </c>
      <c r="E159" s="126"/>
      <c r="F159" s="182"/>
      <c r="G159" s="127">
        <f t="shared" si="49"/>
        <v>0</v>
      </c>
      <c r="H159" s="128">
        <f>[1]BYDEPT!BD159</f>
        <v>0</v>
      </c>
      <c r="I159" s="183"/>
      <c r="J159" s="128">
        <f t="shared" si="50"/>
        <v>0</v>
      </c>
      <c r="L159" s="128">
        <f t="shared" si="51"/>
        <v>0</v>
      </c>
    </row>
    <row r="160" spans="1:12" ht="16.5" hidden="1" customHeight="1" x14ac:dyDescent="0.2">
      <c r="A160" s="146" t="s">
        <v>84</v>
      </c>
      <c r="B160" s="18"/>
      <c r="C160" s="184"/>
      <c r="D160" s="18">
        <f t="shared" si="48"/>
        <v>0</v>
      </c>
      <c r="E160" s="126"/>
      <c r="F160" s="182"/>
      <c r="G160" s="127">
        <f t="shared" si="49"/>
        <v>0</v>
      </c>
      <c r="H160" s="128">
        <f>[1]BYDEPT!BD160</f>
        <v>0</v>
      </c>
      <c r="I160" s="183"/>
      <c r="J160" s="128">
        <f t="shared" si="50"/>
        <v>0</v>
      </c>
      <c r="L160" s="128">
        <f t="shared" si="51"/>
        <v>0</v>
      </c>
    </row>
    <row r="161" spans="1:12" ht="16.5" customHeight="1" x14ac:dyDescent="0.2">
      <c r="A161" s="146" t="s">
        <v>85</v>
      </c>
      <c r="B161" s="18">
        <v>190480</v>
      </c>
      <c r="C161" s="184"/>
      <c r="D161" s="18">
        <f t="shared" si="48"/>
        <v>190480</v>
      </c>
      <c r="E161" s="126"/>
      <c r="F161" s="182"/>
      <c r="G161" s="127">
        <f t="shared" si="49"/>
        <v>0</v>
      </c>
      <c r="H161" s="128">
        <f>[1]BYDEPT!BD161</f>
        <v>8570</v>
      </c>
      <c r="I161" s="183"/>
      <c r="J161" s="128">
        <f t="shared" si="50"/>
        <v>-8570</v>
      </c>
      <c r="L161" s="128">
        <f t="shared" si="51"/>
        <v>181910</v>
      </c>
    </row>
    <row r="162" spans="1:12" ht="16.5" hidden="1" customHeight="1" x14ac:dyDescent="0.2">
      <c r="A162" s="146" t="s">
        <v>86</v>
      </c>
      <c r="B162" s="18"/>
      <c r="C162" s="184"/>
      <c r="D162" s="18">
        <f t="shared" si="48"/>
        <v>0</v>
      </c>
      <c r="E162" s="126"/>
      <c r="F162" s="182"/>
      <c r="G162" s="127">
        <f t="shared" si="49"/>
        <v>0</v>
      </c>
      <c r="H162" s="128">
        <f>[1]BYDEPT!BD162</f>
        <v>0</v>
      </c>
      <c r="I162" s="183"/>
      <c r="J162" s="128">
        <f t="shared" si="50"/>
        <v>0</v>
      </c>
      <c r="L162" s="128">
        <f t="shared" si="51"/>
        <v>0</v>
      </c>
    </row>
    <row r="163" spans="1:12" ht="16.5" hidden="1" customHeight="1" x14ac:dyDescent="0.2">
      <c r="A163" s="146" t="s">
        <v>87</v>
      </c>
      <c r="B163" s="18">
        <f>3000-3000</f>
        <v>0</v>
      </c>
      <c r="C163" s="186"/>
      <c r="D163" s="18">
        <f t="shared" si="48"/>
        <v>0</v>
      </c>
      <c r="E163" s="126"/>
      <c r="F163" s="182"/>
      <c r="G163" s="127">
        <f t="shared" si="49"/>
        <v>0</v>
      </c>
      <c r="H163" s="128">
        <f>[1]BYDEPT!BD163</f>
        <v>0</v>
      </c>
      <c r="I163" s="183"/>
      <c r="J163" s="128">
        <f t="shared" si="50"/>
        <v>0</v>
      </c>
      <c r="L163" s="128">
        <f t="shared" si="51"/>
        <v>0</v>
      </c>
    </row>
    <row r="164" spans="1:12" ht="16.5" hidden="1" customHeight="1" x14ac:dyDescent="0.2">
      <c r="A164" s="146" t="s">
        <v>88</v>
      </c>
      <c r="B164" s="18"/>
      <c r="C164" s="18"/>
      <c r="D164" s="18">
        <f t="shared" si="48"/>
        <v>0</v>
      </c>
      <c r="E164" s="126"/>
      <c r="F164" s="182"/>
      <c r="G164" s="127">
        <f t="shared" si="49"/>
        <v>0</v>
      </c>
      <c r="H164" s="128">
        <f>[1]BYDEPT!BD164</f>
        <v>0</v>
      </c>
      <c r="I164" s="183"/>
      <c r="J164" s="128">
        <f t="shared" si="50"/>
        <v>0</v>
      </c>
      <c r="L164" s="128">
        <f t="shared" ref="L164:L170" si="52">B164-H164</f>
        <v>0</v>
      </c>
    </row>
    <row r="165" spans="1:12" ht="16.5" hidden="1" customHeight="1" x14ac:dyDescent="0.2">
      <c r="A165" s="146" t="s">
        <v>89</v>
      </c>
      <c r="B165" s="18"/>
      <c r="C165" s="18"/>
      <c r="D165" s="18">
        <f t="shared" si="48"/>
        <v>0</v>
      </c>
      <c r="E165" s="126"/>
      <c r="F165" s="182"/>
      <c r="G165" s="127">
        <f t="shared" si="49"/>
        <v>0</v>
      </c>
      <c r="H165" s="128">
        <f>[1]BYDEPT!BD165</f>
        <v>0</v>
      </c>
      <c r="I165" s="183"/>
      <c r="J165" s="128">
        <f t="shared" si="50"/>
        <v>0</v>
      </c>
      <c r="L165" s="128">
        <f t="shared" si="52"/>
        <v>0</v>
      </c>
    </row>
    <row r="166" spans="1:12" ht="16.5" hidden="1" customHeight="1" x14ac:dyDescent="0.2">
      <c r="A166" s="146" t="s">
        <v>90</v>
      </c>
      <c r="B166" s="18"/>
      <c r="C166" s="18"/>
      <c r="D166" s="18">
        <f t="shared" si="48"/>
        <v>0</v>
      </c>
      <c r="E166" s="126"/>
      <c r="F166" s="182"/>
      <c r="G166" s="127">
        <f t="shared" si="49"/>
        <v>0</v>
      </c>
      <c r="H166" s="128">
        <f>[1]BYDEPT!BD166</f>
        <v>0</v>
      </c>
      <c r="I166" s="183"/>
      <c r="J166" s="128">
        <f t="shared" si="50"/>
        <v>0</v>
      </c>
      <c r="L166" s="128">
        <f t="shared" si="52"/>
        <v>0</v>
      </c>
    </row>
    <row r="167" spans="1:12" ht="16.5" hidden="1" customHeight="1" x14ac:dyDescent="0.2">
      <c r="A167" s="146" t="s">
        <v>91</v>
      </c>
      <c r="B167" s="18"/>
      <c r="C167" s="18"/>
      <c r="D167" s="18">
        <f t="shared" si="48"/>
        <v>0</v>
      </c>
      <c r="E167" s="126"/>
      <c r="F167" s="182"/>
      <c r="G167" s="127">
        <f t="shared" si="49"/>
        <v>0</v>
      </c>
      <c r="H167" s="128">
        <f>[1]BYDEPT!BD167</f>
        <v>0</v>
      </c>
      <c r="I167" s="183"/>
      <c r="J167" s="128">
        <f t="shared" si="50"/>
        <v>0</v>
      </c>
      <c r="L167" s="128">
        <f t="shared" si="52"/>
        <v>0</v>
      </c>
    </row>
    <row r="168" spans="1:12" ht="16.5" hidden="1" customHeight="1" x14ac:dyDescent="0.2">
      <c r="A168" s="146" t="s">
        <v>92</v>
      </c>
      <c r="B168" s="18"/>
      <c r="C168" s="18"/>
      <c r="D168" s="18">
        <f t="shared" si="48"/>
        <v>0</v>
      </c>
      <c r="E168" s="126"/>
      <c r="F168" s="182"/>
      <c r="G168" s="127">
        <f t="shared" si="49"/>
        <v>0</v>
      </c>
      <c r="H168" s="128">
        <f>[1]BYDEPT!BD168</f>
        <v>0</v>
      </c>
      <c r="I168" s="183"/>
      <c r="J168" s="128">
        <f t="shared" si="50"/>
        <v>0</v>
      </c>
      <c r="L168" s="128">
        <f t="shared" si="52"/>
        <v>0</v>
      </c>
    </row>
    <row r="169" spans="1:12" ht="16.5" hidden="1" customHeight="1" x14ac:dyDescent="0.2">
      <c r="A169" s="146" t="s">
        <v>93</v>
      </c>
      <c r="B169" s="18"/>
      <c r="C169" s="18"/>
      <c r="D169" s="18">
        <f t="shared" si="48"/>
        <v>0</v>
      </c>
      <c r="E169" s="126"/>
      <c r="F169" s="182"/>
      <c r="G169" s="127">
        <f t="shared" si="49"/>
        <v>0</v>
      </c>
      <c r="H169" s="128">
        <f>[1]BYDEPT!BD169</f>
        <v>0</v>
      </c>
      <c r="I169" s="183"/>
      <c r="J169" s="128">
        <f t="shared" si="50"/>
        <v>0</v>
      </c>
      <c r="L169" s="128">
        <f t="shared" si="52"/>
        <v>0</v>
      </c>
    </row>
    <row r="170" spans="1:12" ht="16.5" hidden="1" customHeight="1" x14ac:dyDescent="0.2">
      <c r="A170" s="146" t="s">
        <v>94</v>
      </c>
      <c r="B170" s="18"/>
      <c r="C170" s="18"/>
      <c r="D170" s="18">
        <f t="shared" si="48"/>
        <v>0</v>
      </c>
      <c r="E170" s="126"/>
      <c r="F170" s="182"/>
      <c r="G170" s="127">
        <f t="shared" si="49"/>
        <v>0</v>
      </c>
      <c r="H170" s="128">
        <f>[1]BYDEPT!BD170</f>
        <v>0</v>
      </c>
      <c r="I170" s="183"/>
      <c r="J170" s="128">
        <f t="shared" si="50"/>
        <v>0</v>
      </c>
      <c r="L170" s="128">
        <f t="shared" si="52"/>
        <v>0</v>
      </c>
    </row>
    <row r="171" spans="1:12" ht="16.5" hidden="1" customHeight="1" x14ac:dyDescent="0.2">
      <c r="A171" s="146"/>
      <c r="B171" s="18"/>
      <c r="C171" s="18"/>
      <c r="D171" s="18"/>
      <c r="E171" s="126"/>
      <c r="F171" s="182"/>
      <c r="G171" s="127"/>
      <c r="H171" s="128"/>
      <c r="I171" s="183"/>
      <c r="J171" s="128"/>
      <c r="L171" s="128"/>
    </row>
    <row r="172" spans="1:12" ht="16.5" customHeight="1" x14ac:dyDescent="0.2">
      <c r="A172" s="146" t="s">
        <v>95</v>
      </c>
      <c r="B172" s="75">
        <f t="shared" ref="B172:H172" si="53">SUM(B173:B176)+SUM(B179:B191)+SUM(B196:B211)</f>
        <v>493762</v>
      </c>
      <c r="C172" s="75">
        <f t="shared" si="53"/>
        <v>0</v>
      </c>
      <c r="D172" s="188">
        <f t="shared" si="53"/>
        <v>493762</v>
      </c>
      <c r="E172" s="129">
        <f t="shared" si="53"/>
        <v>0</v>
      </c>
      <c r="F172" s="129">
        <f t="shared" si="53"/>
        <v>0</v>
      </c>
      <c r="G172" s="130">
        <f t="shared" si="53"/>
        <v>0</v>
      </c>
      <c r="H172" s="131">
        <f t="shared" si="53"/>
        <v>0</v>
      </c>
      <c r="I172" s="189"/>
      <c r="J172" s="131">
        <f>SUM(J173:J176)+SUM(J179:J191)+SUM(J196:J211)</f>
        <v>0</v>
      </c>
      <c r="L172" s="131">
        <f>SUM(L173:L176)+SUM(L179:L191)+SUM(L196:L211)</f>
        <v>493762</v>
      </c>
    </row>
    <row r="173" spans="1:12" ht="16.5" hidden="1" customHeight="1" x14ac:dyDescent="0.2">
      <c r="A173" s="146" t="s">
        <v>96</v>
      </c>
      <c r="B173" s="18"/>
      <c r="C173" s="18"/>
      <c r="D173" s="18">
        <f>C173+B173</f>
        <v>0</v>
      </c>
      <c r="E173" s="126"/>
      <c r="F173" s="126"/>
      <c r="G173" s="127">
        <f>E173+F173</f>
        <v>0</v>
      </c>
      <c r="H173" s="128">
        <f>[1]BYDEPT!BD173</f>
        <v>0</v>
      </c>
      <c r="I173" s="183"/>
      <c r="J173" s="128">
        <f>G173-H173</f>
        <v>0</v>
      </c>
      <c r="L173" s="128">
        <f t="shared" ref="L173:L190" si="54">B173-H173</f>
        <v>0</v>
      </c>
    </row>
    <row r="174" spans="1:12" ht="16.5" hidden="1" customHeight="1" x14ac:dyDescent="0.2">
      <c r="A174" s="146" t="s">
        <v>97</v>
      </c>
      <c r="B174" s="18"/>
      <c r="C174" s="18"/>
      <c r="D174" s="18">
        <f>C174+B174</f>
        <v>0</v>
      </c>
      <c r="E174" s="126"/>
      <c r="F174" s="126"/>
      <c r="G174" s="127">
        <f>E174+F174</f>
        <v>0</v>
      </c>
      <c r="H174" s="128">
        <f>[1]BYDEPT!BD174</f>
        <v>0</v>
      </c>
      <c r="I174" s="183"/>
      <c r="J174" s="128"/>
      <c r="L174" s="128">
        <f t="shared" si="54"/>
        <v>0</v>
      </c>
    </row>
    <row r="175" spans="1:12" ht="16.5" hidden="1" customHeight="1" x14ac:dyDescent="0.2">
      <c r="A175" s="146" t="s">
        <v>98</v>
      </c>
      <c r="B175" s="18"/>
      <c r="C175" s="18"/>
      <c r="D175" s="18">
        <f>C175+B175</f>
        <v>0</v>
      </c>
      <c r="E175" s="126"/>
      <c r="F175" s="126"/>
      <c r="G175" s="127">
        <f>E175+F175</f>
        <v>0</v>
      </c>
      <c r="H175" s="128">
        <f>[1]BYDEPT!BD175</f>
        <v>0</v>
      </c>
      <c r="I175" s="183"/>
      <c r="J175" s="128">
        <f>G175-H175</f>
        <v>0</v>
      </c>
      <c r="L175" s="128">
        <f t="shared" si="54"/>
        <v>0</v>
      </c>
    </row>
    <row r="176" spans="1:12" ht="16.5" hidden="1" customHeight="1" x14ac:dyDescent="0.2">
      <c r="A176" s="146" t="s">
        <v>99</v>
      </c>
      <c r="B176" s="18"/>
      <c r="C176" s="18"/>
      <c r="D176" s="18"/>
      <c r="E176" s="126">
        <f>+E177+E178</f>
        <v>0</v>
      </c>
      <c r="F176" s="126">
        <f>+F177+F178</f>
        <v>0</v>
      </c>
      <c r="G176" s="127">
        <f>SUM(G177:G178)</f>
        <v>0</v>
      </c>
      <c r="H176" s="128">
        <f>+H177+H178</f>
        <v>0</v>
      </c>
      <c r="I176" s="183"/>
      <c r="J176" s="128">
        <f>SUM(J177:J178)</f>
        <v>0</v>
      </c>
      <c r="L176" s="128">
        <f t="shared" si="54"/>
        <v>0</v>
      </c>
    </row>
    <row r="177" spans="1:12" ht="16.5" hidden="1" customHeight="1" x14ac:dyDescent="0.2">
      <c r="A177" s="146" t="s">
        <v>100</v>
      </c>
      <c r="B177" s="18"/>
      <c r="C177" s="18"/>
      <c r="D177" s="18">
        <f t="shared" ref="D177:D190" si="55">C177+B177</f>
        <v>0</v>
      </c>
      <c r="E177" s="126"/>
      <c r="F177" s="126"/>
      <c r="G177" s="127">
        <f t="shared" ref="G177:G187" si="56">E177+F177</f>
        <v>0</v>
      </c>
      <c r="H177" s="128">
        <f>[1]BYDEPT!BD177</f>
        <v>0</v>
      </c>
      <c r="I177" s="183"/>
      <c r="J177" s="128">
        <f t="shared" ref="J177:J187" si="57">G177-H177</f>
        <v>0</v>
      </c>
      <c r="L177" s="128">
        <f t="shared" si="54"/>
        <v>0</v>
      </c>
    </row>
    <row r="178" spans="1:12" ht="16.5" hidden="1" customHeight="1" x14ac:dyDescent="0.2">
      <c r="A178" s="146" t="s">
        <v>101</v>
      </c>
      <c r="B178" s="18"/>
      <c r="C178" s="18"/>
      <c r="D178" s="18">
        <f t="shared" si="55"/>
        <v>0</v>
      </c>
      <c r="E178" s="126"/>
      <c r="F178" s="126"/>
      <c r="G178" s="127">
        <f t="shared" si="56"/>
        <v>0</v>
      </c>
      <c r="H178" s="128">
        <f>[1]BYDEPT!BD178</f>
        <v>0</v>
      </c>
      <c r="I178" s="183"/>
      <c r="J178" s="128">
        <f t="shared" si="57"/>
        <v>0</v>
      </c>
      <c r="L178" s="128">
        <f t="shared" si="54"/>
        <v>0</v>
      </c>
    </row>
    <row r="179" spans="1:12" ht="16.5" hidden="1" customHeight="1" x14ac:dyDescent="0.2">
      <c r="A179" s="146" t="s">
        <v>102</v>
      </c>
      <c r="B179" s="18"/>
      <c r="C179" s="18"/>
      <c r="D179" s="18">
        <f t="shared" si="55"/>
        <v>0</v>
      </c>
      <c r="E179" s="126"/>
      <c r="F179" s="126"/>
      <c r="G179" s="127">
        <f t="shared" si="56"/>
        <v>0</v>
      </c>
      <c r="H179" s="128">
        <f>[1]BYDEPT!BD179</f>
        <v>0</v>
      </c>
      <c r="I179" s="183"/>
      <c r="J179" s="128">
        <f t="shared" si="57"/>
        <v>0</v>
      </c>
      <c r="L179" s="128">
        <f t="shared" si="54"/>
        <v>0</v>
      </c>
    </row>
    <row r="180" spans="1:12" ht="16.5" hidden="1" customHeight="1" x14ac:dyDescent="0.2">
      <c r="A180" s="146" t="s">
        <v>103</v>
      </c>
      <c r="B180" s="18"/>
      <c r="C180" s="18"/>
      <c r="D180" s="18">
        <f t="shared" si="55"/>
        <v>0</v>
      </c>
      <c r="E180" s="126"/>
      <c r="F180" s="126"/>
      <c r="G180" s="127">
        <f t="shared" si="56"/>
        <v>0</v>
      </c>
      <c r="H180" s="128">
        <f>[1]BYDEPT!BD180</f>
        <v>0</v>
      </c>
      <c r="I180" s="183"/>
      <c r="J180" s="128">
        <f t="shared" si="57"/>
        <v>0</v>
      </c>
      <c r="L180" s="128">
        <f t="shared" si="54"/>
        <v>0</v>
      </c>
    </row>
    <row r="181" spans="1:12" ht="16.5" hidden="1" customHeight="1" x14ac:dyDescent="0.2">
      <c r="A181" s="146" t="s">
        <v>104</v>
      </c>
      <c r="B181" s="18"/>
      <c r="C181" s="18"/>
      <c r="D181" s="18">
        <f t="shared" si="55"/>
        <v>0</v>
      </c>
      <c r="E181" s="126"/>
      <c r="F181" s="126"/>
      <c r="G181" s="127">
        <f t="shared" si="56"/>
        <v>0</v>
      </c>
      <c r="H181" s="128">
        <f>[1]BYDEPT!BD181</f>
        <v>0</v>
      </c>
      <c r="I181" s="183"/>
      <c r="J181" s="128">
        <f t="shared" si="57"/>
        <v>0</v>
      </c>
      <c r="L181" s="128">
        <f t="shared" si="54"/>
        <v>0</v>
      </c>
    </row>
    <row r="182" spans="1:12" ht="16.5" hidden="1" customHeight="1" x14ac:dyDescent="0.2">
      <c r="A182" s="146" t="s">
        <v>105</v>
      </c>
      <c r="B182" s="18"/>
      <c r="C182" s="18"/>
      <c r="D182" s="18">
        <f t="shared" si="55"/>
        <v>0</v>
      </c>
      <c r="E182" s="126"/>
      <c r="F182" s="126"/>
      <c r="G182" s="127">
        <f t="shared" si="56"/>
        <v>0</v>
      </c>
      <c r="H182" s="128">
        <f>[1]BYDEPT!BD182</f>
        <v>0</v>
      </c>
      <c r="I182" s="183"/>
      <c r="J182" s="128">
        <f t="shared" si="57"/>
        <v>0</v>
      </c>
      <c r="L182" s="128">
        <f t="shared" si="54"/>
        <v>0</v>
      </c>
    </row>
    <row r="183" spans="1:12" ht="16.5" hidden="1" customHeight="1" x14ac:dyDescent="0.2">
      <c r="A183" s="190" t="s">
        <v>106</v>
      </c>
      <c r="B183" s="18"/>
      <c r="C183" s="18"/>
      <c r="D183" s="18">
        <f t="shared" si="55"/>
        <v>0</v>
      </c>
      <c r="E183" s="126"/>
      <c r="F183" s="126"/>
      <c r="G183" s="127"/>
      <c r="H183" s="128">
        <f>[1]BYDEPT!BD183</f>
        <v>0</v>
      </c>
      <c r="I183" s="183"/>
      <c r="J183" s="128"/>
      <c r="L183" s="128"/>
    </row>
    <row r="184" spans="1:12" ht="16.5" hidden="1" customHeight="1" x14ac:dyDescent="0.2">
      <c r="A184" s="146" t="s">
        <v>107</v>
      </c>
      <c r="B184" s="18"/>
      <c r="C184" s="18"/>
      <c r="D184" s="18">
        <f t="shared" si="55"/>
        <v>0</v>
      </c>
      <c r="E184" s="126"/>
      <c r="F184" s="126"/>
      <c r="G184" s="127">
        <f t="shared" si="56"/>
        <v>0</v>
      </c>
      <c r="H184" s="128">
        <f>[1]BYDEPT!BD184</f>
        <v>0</v>
      </c>
      <c r="I184" s="183"/>
      <c r="J184" s="128">
        <f t="shared" si="57"/>
        <v>0</v>
      </c>
      <c r="L184" s="128">
        <f t="shared" si="54"/>
        <v>0</v>
      </c>
    </row>
    <row r="185" spans="1:12" ht="16.5" hidden="1" customHeight="1" x14ac:dyDescent="0.2">
      <c r="A185" s="146" t="s">
        <v>108</v>
      </c>
      <c r="B185" s="18"/>
      <c r="C185" s="18"/>
      <c r="D185" s="18">
        <f t="shared" si="55"/>
        <v>0</v>
      </c>
      <c r="E185" s="126"/>
      <c r="F185" s="126"/>
      <c r="G185" s="127"/>
      <c r="H185" s="128">
        <f>[1]BYDEPT!BD185</f>
        <v>0</v>
      </c>
      <c r="I185" s="183"/>
      <c r="J185" s="128"/>
      <c r="L185" s="128">
        <f t="shared" si="54"/>
        <v>0</v>
      </c>
    </row>
    <row r="186" spans="1:12" ht="16.5" hidden="1" customHeight="1" x14ac:dyDescent="0.2">
      <c r="A186" s="146" t="s">
        <v>109</v>
      </c>
      <c r="B186" s="18"/>
      <c r="C186" s="18"/>
      <c r="D186" s="18">
        <f t="shared" si="55"/>
        <v>0</v>
      </c>
      <c r="E186" s="126"/>
      <c r="F186" s="126"/>
      <c r="G186" s="127">
        <f t="shared" si="56"/>
        <v>0</v>
      </c>
      <c r="H186" s="128">
        <f>[1]BYDEPT!BD186</f>
        <v>0</v>
      </c>
      <c r="I186" s="183"/>
      <c r="J186" s="128">
        <f t="shared" si="57"/>
        <v>0</v>
      </c>
      <c r="L186" s="128">
        <f t="shared" si="54"/>
        <v>0</v>
      </c>
    </row>
    <row r="187" spans="1:12" ht="16.5" hidden="1" customHeight="1" x14ac:dyDescent="0.2">
      <c r="A187" s="146" t="s">
        <v>110</v>
      </c>
      <c r="B187" s="18"/>
      <c r="C187" s="18"/>
      <c r="D187" s="18">
        <f t="shared" si="55"/>
        <v>0</v>
      </c>
      <c r="E187" s="126"/>
      <c r="F187" s="126"/>
      <c r="G187" s="127">
        <f t="shared" si="56"/>
        <v>0</v>
      </c>
      <c r="H187" s="128">
        <f>[1]BYDEPT!BD187</f>
        <v>0</v>
      </c>
      <c r="I187" s="183"/>
      <c r="J187" s="128">
        <f t="shared" si="57"/>
        <v>0</v>
      </c>
      <c r="L187" s="128">
        <f t="shared" si="54"/>
        <v>0</v>
      </c>
    </row>
    <row r="188" spans="1:12" ht="16.5" hidden="1" customHeight="1" x14ac:dyDescent="0.2">
      <c r="A188" s="146" t="s">
        <v>111</v>
      </c>
      <c r="B188" s="18"/>
      <c r="C188" s="18"/>
      <c r="D188" s="18">
        <f t="shared" si="55"/>
        <v>0</v>
      </c>
      <c r="E188" s="126"/>
      <c r="F188" s="126"/>
      <c r="G188" s="127"/>
      <c r="H188" s="128">
        <f>[1]BYDEPT!BD188</f>
        <v>0</v>
      </c>
      <c r="I188" s="183"/>
      <c r="J188" s="128"/>
      <c r="L188" s="128">
        <f t="shared" si="54"/>
        <v>0</v>
      </c>
    </row>
    <row r="189" spans="1:12" ht="16.5" hidden="1" customHeight="1" x14ac:dyDescent="0.2">
      <c r="A189" s="146" t="s">
        <v>112</v>
      </c>
      <c r="B189" s="18"/>
      <c r="C189" s="18"/>
      <c r="D189" s="18">
        <f t="shared" si="55"/>
        <v>0</v>
      </c>
      <c r="E189" s="126"/>
      <c r="F189" s="126"/>
      <c r="G189" s="127">
        <f>E189+F189</f>
        <v>0</v>
      </c>
      <c r="H189" s="128">
        <f>[1]BYDEPT!BD189</f>
        <v>0</v>
      </c>
      <c r="I189" s="183"/>
      <c r="J189" s="128">
        <f>G189-H189</f>
        <v>0</v>
      </c>
      <c r="L189" s="128">
        <f t="shared" si="54"/>
        <v>0</v>
      </c>
    </row>
    <row r="190" spans="1:12" ht="16.5" hidden="1" customHeight="1" x14ac:dyDescent="0.2">
      <c r="A190" s="146" t="s">
        <v>113</v>
      </c>
      <c r="B190" s="18"/>
      <c r="C190" s="18"/>
      <c r="D190" s="18">
        <f t="shared" si="55"/>
        <v>0</v>
      </c>
      <c r="E190" s="126"/>
      <c r="F190" s="126"/>
      <c r="G190" s="127">
        <f>E190+F190</f>
        <v>0</v>
      </c>
      <c r="H190" s="128">
        <f>[1]BYDEPT!BD190</f>
        <v>0</v>
      </c>
      <c r="I190" s="183"/>
      <c r="J190" s="128">
        <f>G190-H190</f>
        <v>0</v>
      </c>
      <c r="L190" s="128">
        <f t="shared" si="54"/>
        <v>0</v>
      </c>
    </row>
    <row r="191" spans="1:12" ht="16.5" customHeight="1" x14ac:dyDescent="0.2">
      <c r="A191" s="146" t="s">
        <v>114</v>
      </c>
      <c r="B191" s="75">
        <f t="shared" ref="B191:H191" si="58">SUM(B192:B195)</f>
        <v>478762</v>
      </c>
      <c r="C191" s="75">
        <f t="shared" si="58"/>
        <v>0</v>
      </c>
      <c r="D191" s="188">
        <f t="shared" si="58"/>
        <v>478762</v>
      </c>
      <c r="E191" s="129">
        <f t="shared" si="58"/>
        <v>0</v>
      </c>
      <c r="F191" s="129">
        <f t="shared" si="58"/>
        <v>0</v>
      </c>
      <c r="G191" s="130">
        <f t="shared" si="58"/>
        <v>0</v>
      </c>
      <c r="H191" s="131">
        <f t="shared" si="58"/>
        <v>0</v>
      </c>
      <c r="I191" s="189"/>
      <c r="J191" s="131">
        <f>SUM(J192:J195)</f>
        <v>0</v>
      </c>
      <c r="L191" s="131">
        <f>SUM(L192:L195)</f>
        <v>478762</v>
      </c>
    </row>
    <row r="192" spans="1:12" ht="16.5" hidden="1" customHeight="1" x14ac:dyDescent="0.2">
      <c r="A192" s="146" t="s">
        <v>115</v>
      </c>
      <c r="B192" s="18"/>
      <c r="C192" s="18"/>
      <c r="D192" s="18">
        <f t="shared" ref="D192:D211" si="59">C192+B192</f>
        <v>0</v>
      </c>
      <c r="E192" s="126"/>
      <c r="F192" s="126"/>
      <c r="G192" s="127">
        <f t="shared" ref="G192:G211" si="60">E192+F192</f>
        <v>0</v>
      </c>
      <c r="H192" s="128">
        <f>[1]BYDEPT!BD192</f>
        <v>0</v>
      </c>
      <c r="I192" s="183"/>
      <c r="J192" s="128">
        <f t="shared" ref="J192:J211" si="61">G192-H192</f>
        <v>0</v>
      </c>
      <c r="L192" s="128">
        <f t="shared" ref="L192:L211" si="62">B192-H192</f>
        <v>0</v>
      </c>
    </row>
    <row r="193" spans="1:12" ht="16.5" hidden="1" customHeight="1" x14ac:dyDescent="0.2">
      <c r="A193" s="146" t="s">
        <v>116</v>
      </c>
      <c r="B193" s="18"/>
      <c r="C193" s="18"/>
      <c r="D193" s="18">
        <f t="shared" si="59"/>
        <v>0</v>
      </c>
      <c r="E193" s="126"/>
      <c r="F193" s="126"/>
      <c r="G193" s="127">
        <f t="shared" si="60"/>
        <v>0</v>
      </c>
      <c r="H193" s="128">
        <f>[1]BYDEPT!BD193</f>
        <v>0</v>
      </c>
      <c r="I193" s="183"/>
      <c r="J193" s="128">
        <f t="shared" si="61"/>
        <v>0</v>
      </c>
      <c r="L193" s="128">
        <f t="shared" si="62"/>
        <v>0</v>
      </c>
    </row>
    <row r="194" spans="1:12" ht="16.5" hidden="1" customHeight="1" x14ac:dyDescent="0.2">
      <c r="A194" s="146" t="s">
        <v>117</v>
      </c>
      <c r="B194" s="18"/>
      <c r="C194" s="18"/>
      <c r="D194" s="18">
        <f t="shared" si="59"/>
        <v>0</v>
      </c>
      <c r="E194" s="126"/>
      <c r="F194" s="126"/>
      <c r="G194" s="127">
        <f t="shared" si="60"/>
        <v>0</v>
      </c>
      <c r="H194" s="128">
        <f>[1]BYDEPT!BD194</f>
        <v>0</v>
      </c>
      <c r="I194" s="183"/>
      <c r="J194" s="128">
        <f t="shared" si="61"/>
        <v>0</v>
      </c>
      <c r="L194" s="128">
        <f t="shared" si="62"/>
        <v>0</v>
      </c>
    </row>
    <row r="195" spans="1:12" ht="16.5" customHeight="1" x14ac:dyDescent="0.2">
      <c r="A195" s="146" t="s">
        <v>118</v>
      </c>
      <c r="B195" s="18">
        <f>478762</f>
        <v>478762</v>
      </c>
      <c r="C195" s="18"/>
      <c r="D195" s="18">
        <f t="shared" si="59"/>
        <v>478762</v>
      </c>
      <c r="E195" s="126"/>
      <c r="F195" s="126"/>
      <c r="G195" s="127">
        <f t="shared" si="60"/>
        <v>0</v>
      </c>
      <c r="H195" s="128">
        <f>[1]BYDEPT!BD195</f>
        <v>0</v>
      </c>
      <c r="I195" s="183"/>
      <c r="J195" s="128">
        <f t="shared" si="61"/>
        <v>0</v>
      </c>
      <c r="L195" s="128">
        <f t="shared" si="62"/>
        <v>478762</v>
      </c>
    </row>
    <row r="196" spans="1:12" ht="16.5" hidden="1" customHeight="1" x14ac:dyDescent="0.2">
      <c r="A196" s="146" t="s">
        <v>119</v>
      </c>
      <c r="B196" s="18"/>
      <c r="C196" s="18"/>
      <c r="D196" s="18">
        <f t="shared" si="59"/>
        <v>0</v>
      </c>
      <c r="E196" s="126"/>
      <c r="F196" s="126"/>
      <c r="G196" s="127">
        <f>E196+F196</f>
        <v>0</v>
      </c>
      <c r="H196" s="128">
        <f>[1]BYDEPT!BD196</f>
        <v>0</v>
      </c>
      <c r="I196" s="183"/>
      <c r="J196" s="128">
        <f>G196-H196</f>
        <v>0</v>
      </c>
      <c r="L196" s="128">
        <f t="shared" si="62"/>
        <v>0</v>
      </c>
    </row>
    <row r="197" spans="1:12" ht="16.5" customHeight="1" x14ac:dyDescent="0.2">
      <c r="A197" s="146" t="s">
        <v>169</v>
      </c>
      <c r="B197" s="18">
        <f>15000</f>
        <v>15000</v>
      </c>
      <c r="C197" s="18"/>
      <c r="D197" s="18">
        <f t="shared" si="59"/>
        <v>15000</v>
      </c>
      <c r="E197" s="126"/>
      <c r="F197" s="126"/>
      <c r="G197" s="127">
        <f t="shared" si="60"/>
        <v>0</v>
      </c>
      <c r="H197" s="128">
        <f>[1]BYDEPT!BD197</f>
        <v>0</v>
      </c>
      <c r="I197" s="183"/>
      <c r="J197" s="128">
        <f t="shared" si="61"/>
        <v>0</v>
      </c>
      <c r="L197" s="128">
        <f t="shared" si="62"/>
        <v>15000</v>
      </c>
    </row>
    <row r="198" spans="1:12" ht="16.5" hidden="1" customHeight="1" x14ac:dyDescent="0.2">
      <c r="A198" s="146" t="s">
        <v>121</v>
      </c>
      <c r="B198" s="18"/>
      <c r="C198" s="18"/>
      <c r="D198" s="18">
        <f t="shared" si="59"/>
        <v>0</v>
      </c>
      <c r="E198" s="126"/>
      <c r="F198" s="126"/>
      <c r="G198" s="127">
        <f t="shared" si="60"/>
        <v>0</v>
      </c>
      <c r="H198" s="128">
        <f>[1]BYDEPT!BD198</f>
        <v>0</v>
      </c>
      <c r="I198" s="183"/>
      <c r="J198" s="128">
        <f t="shared" si="61"/>
        <v>0</v>
      </c>
      <c r="L198" s="128">
        <f t="shared" si="62"/>
        <v>0</v>
      </c>
    </row>
    <row r="199" spans="1:12" ht="16.5" hidden="1" customHeight="1" x14ac:dyDescent="0.2">
      <c r="A199" s="146" t="s">
        <v>122</v>
      </c>
      <c r="B199" s="18"/>
      <c r="C199" s="18"/>
      <c r="D199" s="18">
        <f t="shared" si="59"/>
        <v>0</v>
      </c>
      <c r="E199" s="126"/>
      <c r="F199" s="126"/>
      <c r="G199" s="127">
        <f t="shared" si="60"/>
        <v>0</v>
      </c>
      <c r="H199" s="128">
        <f>[1]BYDEPT!BD199</f>
        <v>0</v>
      </c>
      <c r="I199" s="183"/>
      <c r="J199" s="128">
        <f t="shared" si="61"/>
        <v>0</v>
      </c>
      <c r="L199" s="128">
        <f t="shared" si="62"/>
        <v>0</v>
      </c>
    </row>
    <row r="200" spans="1:12" ht="16.5" hidden="1" customHeight="1" x14ac:dyDescent="0.2">
      <c r="A200" s="146" t="s">
        <v>123</v>
      </c>
      <c r="B200" s="18"/>
      <c r="C200" s="18"/>
      <c r="D200" s="18">
        <f t="shared" si="59"/>
        <v>0</v>
      </c>
      <c r="E200" s="126"/>
      <c r="F200" s="126"/>
      <c r="G200" s="127"/>
      <c r="H200" s="128">
        <f>[1]BYDEPT!BD200</f>
        <v>0</v>
      </c>
      <c r="I200" s="183"/>
      <c r="J200" s="128"/>
      <c r="L200" s="128">
        <f t="shared" si="62"/>
        <v>0</v>
      </c>
    </row>
    <row r="201" spans="1:12" ht="16.5" hidden="1" customHeight="1" x14ac:dyDescent="0.2">
      <c r="A201" s="146" t="s">
        <v>124</v>
      </c>
      <c r="B201" s="18"/>
      <c r="C201" s="18"/>
      <c r="D201" s="18">
        <f t="shared" si="59"/>
        <v>0</v>
      </c>
      <c r="E201" s="126"/>
      <c r="F201" s="126"/>
      <c r="G201" s="127"/>
      <c r="H201" s="128">
        <f>[1]BYDEPT!BD201</f>
        <v>0</v>
      </c>
      <c r="I201" s="183"/>
      <c r="J201" s="128">
        <f>G201-H201</f>
        <v>0</v>
      </c>
      <c r="L201" s="128">
        <f t="shared" si="62"/>
        <v>0</v>
      </c>
    </row>
    <row r="202" spans="1:12" ht="16.5" hidden="1" customHeight="1" x14ac:dyDescent="0.2">
      <c r="A202" s="146" t="s">
        <v>125</v>
      </c>
      <c r="B202" s="18"/>
      <c r="C202" s="18"/>
      <c r="D202" s="18">
        <f t="shared" si="59"/>
        <v>0</v>
      </c>
      <c r="E202" s="126"/>
      <c r="F202" s="126"/>
      <c r="G202" s="127">
        <f t="shared" si="60"/>
        <v>0</v>
      </c>
      <c r="H202" s="128">
        <f>[1]BYDEPT!BD202</f>
        <v>0</v>
      </c>
      <c r="I202" s="183"/>
      <c r="J202" s="128">
        <f t="shared" si="61"/>
        <v>0</v>
      </c>
      <c r="L202" s="128">
        <f t="shared" si="62"/>
        <v>0</v>
      </c>
    </row>
    <row r="203" spans="1:12" ht="16.5" hidden="1" customHeight="1" x14ac:dyDescent="0.2">
      <c r="A203" s="190" t="s">
        <v>170</v>
      </c>
      <c r="B203" s="18"/>
      <c r="C203" s="18"/>
      <c r="D203" s="18">
        <f t="shared" si="59"/>
        <v>0</v>
      </c>
      <c r="E203" s="126"/>
      <c r="F203" s="126"/>
      <c r="G203" s="127">
        <f t="shared" si="60"/>
        <v>0</v>
      </c>
      <c r="H203" s="128">
        <f>[1]BYDEPT!BD203</f>
        <v>0</v>
      </c>
      <c r="I203" s="183"/>
      <c r="J203" s="128">
        <f t="shared" si="61"/>
        <v>0</v>
      </c>
      <c r="L203" s="128">
        <f t="shared" si="62"/>
        <v>0</v>
      </c>
    </row>
    <row r="204" spans="1:12" ht="16.5" hidden="1" customHeight="1" x14ac:dyDescent="0.2">
      <c r="A204" s="190" t="s">
        <v>171</v>
      </c>
      <c r="B204" s="18"/>
      <c r="C204" s="18"/>
      <c r="D204" s="18">
        <f t="shared" si="59"/>
        <v>0</v>
      </c>
      <c r="E204" s="126"/>
      <c r="F204" s="126"/>
      <c r="G204" s="127">
        <f t="shared" si="60"/>
        <v>0</v>
      </c>
      <c r="H204" s="128">
        <f>[1]BYDEPT!BD204</f>
        <v>0</v>
      </c>
      <c r="I204" s="183"/>
      <c r="J204" s="128">
        <f t="shared" si="61"/>
        <v>0</v>
      </c>
      <c r="L204" s="128">
        <f t="shared" si="62"/>
        <v>0</v>
      </c>
    </row>
    <row r="205" spans="1:12" ht="16.5" hidden="1" customHeight="1" x14ac:dyDescent="0.2">
      <c r="A205" s="190" t="s">
        <v>172</v>
      </c>
      <c r="B205" s="18"/>
      <c r="C205" s="18"/>
      <c r="D205" s="18">
        <f t="shared" si="59"/>
        <v>0</v>
      </c>
      <c r="E205" s="126"/>
      <c r="F205" s="126"/>
      <c r="G205" s="127">
        <f t="shared" si="60"/>
        <v>0</v>
      </c>
      <c r="H205" s="128">
        <f>[1]BYDEPT!BD205</f>
        <v>0</v>
      </c>
      <c r="I205" s="183"/>
      <c r="J205" s="128">
        <f t="shared" si="61"/>
        <v>0</v>
      </c>
      <c r="L205" s="128">
        <f t="shared" si="62"/>
        <v>0</v>
      </c>
    </row>
    <row r="206" spans="1:12" ht="16.5" hidden="1" customHeight="1" x14ac:dyDescent="0.2">
      <c r="A206" s="190" t="s">
        <v>129</v>
      </c>
      <c r="B206" s="18"/>
      <c r="C206" s="18"/>
      <c r="D206" s="18">
        <f t="shared" si="59"/>
        <v>0</v>
      </c>
      <c r="E206" s="126"/>
      <c r="F206" s="126"/>
      <c r="G206" s="127"/>
      <c r="H206" s="128">
        <f>[1]BYDEPT!BD206</f>
        <v>0</v>
      </c>
      <c r="I206" s="183"/>
      <c r="J206" s="128"/>
      <c r="L206" s="128">
        <f t="shared" si="62"/>
        <v>0</v>
      </c>
    </row>
    <row r="207" spans="1:12" ht="16.5" hidden="1" customHeight="1" x14ac:dyDescent="0.2">
      <c r="A207" s="190" t="s">
        <v>130</v>
      </c>
      <c r="B207" s="18"/>
      <c r="C207" s="18"/>
      <c r="D207" s="18">
        <f t="shared" si="59"/>
        <v>0</v>
      </c>
      <c r="E207" s="126"/>
      <c r="F207" s="126"/>
      <c r="G207" s="127">
        <f t="shared" si="60"/>
        <v>0</v>
      </c>
      <c r="H207" s="128">
        <f>[1]BYDEPT!BD207</f>
        <v>0</v>
      </c>
      <c r="I207" s="183"/>
      <c r="J207" s="128">
        <f t="shared" si="61"/>
        <v>0</v>
      </c>
      <c r="L207" s="128">
        <f t="shared" si="62"/>
        <v>0</v>
      </c>
    </row>
    <row r="208" spans="1:12" ht="16.5" hidden="1" customHeight="1" x14ac:dyDescent="0.2">
      <c r="A208" s="190" t="s">
        <v>131</v>
      </c>
      <c r="B208" s="18"/>
      <c r="C208" s="18"/>
      <c r="D208" s="18">
        <f t="shared" si="59"/>
        <v>0</v>
      </c>
      <c r="E208" s="126"/>
      <c r="F208" s="126"/>
      <c r="G208" s="127">
        <f t="shared" si="60"/>
        <v>0</v>
      </c>
      <c r="H208" s="128">
        <f>[1]BYDEPT!BD208</f>
        <v>0</v>
      </c>
      <c r="I208" s="183"/>
      <c r="J208" s="128">
        <f t="shared" si="61"/>
        <v>0</v>
      </c>
      <c r="L208" s="128">
        <f t="shared" si="62"/>
        <v>0</v>
      </c>
    </row>
    <row r="209" spans="1:13" ht="16.5" hidden="1" customHeight="1" x14ac:dyDescent="0.2">
      <c r="A209" s="190" t="s">
        <v>132</v>
      </c>
      <c r="B209" s="18"/>
      <c r="C209" s="18"/>
      <c r="D209" s="18">
        <f t="shared" si="59"/>
        <v>0</v>
      </c>
      <c r="E209" s="126"/>
      <c r="F209" s="126"/>
      <c r="G209" s="127">
        <f t="shared" si="60"/>
        <v>0</v>
      </c>
      <c r="H209" s="128">
        <f>[1]BYDEPT!BD209</f>
        <v>0</v>
      </c>
      <c r="I209" s="183"/>
      <c r="J209" s="128">
        <f t="shared" si="61"/>
        <v>0</v>
      </c>
      <c r="L209" s="128">
        <f t="shared" si="62"/>
        <v>0</v>
      </c>
    </row>
    <row r="210" spans="1:13" ht="16.5" hidden="1" customHeight="1" x14ac:dyDescent="0.2">
      <c r="A210" s="190" t="s">
        <v>133</v>
      </c>
      <c r="B210" s="18"/>
      <c r="C210" s="18"/>
      <c r="D210" s="18">
        <f t="shared" si="59"/>
        <v>0</v>
      </c>
      <c r="E210" s="126"/>
      <c r="F210" s="126"/>
      <c r="G210" s="127">
        <f t="shared" si="60"/>
        <v>0</v>
      </c>
      <c r="H210" s="128">
        <f>[1]BYDEPT!BD210</f>
        <v>0</v>
      </c>
      <c r="I210" s="183"/>
      <c r="J210" s="128">
        <f t="shared" si="61"/>
        <v>0</v>
      </c>
      <c r="L210" s="128">
        <f t="shared" si="62"/>
        <v>0</v>
      </c>
    </row>
    <row r="211" spans="1:13" ht="16.5" hidden="1" customHeight="1" x14ac:dyDescent="0.2">
      <c r="A211" s="190" t="s">
        <v>134</v>
      </c>
      <c r="B211" s="18"/>
      <c r="C211" s="18"/>
      <c r="D211" s="18">
        <f t="shared" si="59"/>
        <v>0</v>
      </c>
      <c r="E211" s="126"/>
      <c r="F211" s="126"/>
      <c r="G211" s="127">
        <f t="shared" si="60"/>
        <v>0</v>
      </c>
      <c r="H211" s="128">
        <f>[1]BYDEPT!BD211</f>
        <v>0</v>
      </c>
      <c r="I211" s="183"/>
      <c r="J211" s="128">
        <f t="shared" si="61"/>
        <v>0</v>
      </c>
      <c r="L211" s="128">
        <f t="shared" si="62"/>
        <v>0</v>
      </c>
    </row>
    <row r="212" spans="1:13" ht="16.5" customHeight="1" x14ac:dyDescent="0.2">
      <c r="A212" s="146"/>
      <c r="B212" s="18"/>
      <c r="C212" s="18"/>
      <c r="D212" s="18"/>
      <c r="E212" s="126"/>
      <c r="F212" s="182"/>
      <c r="G212" s="127"/>
      <c r="H212" s="128"/>
      <c r="I212" s="183"/>
      <c r="J212" s="128"/>
      <c r="L212" s="128"/>
    </row>
    <row r="213" spans="1:13" ht="16.5" customHeight="1" x14ac:dyDescent="0.2">
      <c r="A213" s="191" t="s">
        <v>173</v>
      </c>
      <c r="B213" s="135">
        <f t="shared" ref="B213:H213" si="63">B214+B215+SUM(B222:B230)</f>
        <v>38084642</v>
      </c>
      <c r="C213" s="135">
        <f t="shared" si="63"/>
        <v>-412394</v>
      </c>
      <c r="D213" s="135">
        <f t="shared" si="63"/>
        <v>37672248</v>
      </c>
      <c r="E213" s="135">
        <f t="shared" si="63"/>
        <v>0</v>
      </c>
      <c r="F213" s="136">
        <f t="shared" si="63"/>
        <v>0</v>
      </c>
      <c r="G213" s="137">
        <f t="shared" si="63"/>
        <v>0</v>
      </c>
      <c r="H213" s="138">
        <f t="shared" si="63"/>
        <v>22389251</v>
      </c>
      <c r="I213" s="192"/>
      <c r="J213" s="138">
        <f>J214+J215+SUM(J222:J230)</f>
        <v>-22389251</v>
      </c>
      <c r="L213" s="138">
        <f>L214+L215+SUM(L222:L230)</f>
        <v>15282997</v>
      </c>
    </row>
    <row r="214" spans="1:13" ht="16.5" customHeight="1" x14ac:dyDescent="0.2">
      <c r="A214" s="190" t="s">
        <v>174</v>
      </c>
      <c r="B214" s="18">
        <f>6528060</f>
        <v>6528060</v>
      </c>
      <c r="C214" s="18">
        <f>1087606-1500000</f>
        <v>-412394</v>
      </c>
      <c r="D214" s="18">
        <f>C214+B214</f>
        <v>6115666</v>
      </c>
      <c r="E214" s="126"/>
      <c r="F214" s="182"/>
      <c r="G214" s="127">
        <f>E214+F214</f>
        <v>0</v>
      </c>
      <c r="H214" s="128">
        <f>[1]BYDEPT!BD214</f>
        <v>6064079</v>
      </c>
      <c r="I214" s="183"/>
      <c r="J214" s="128">
        <f>G214-H214</f>
        <v>-6064079</v>
      </c>
      <c r="L214" s="128">
        <f>D214-H214</f>
        <v>51587</v>
      </c>
    </row>
    <row r="215" spans="1:13" ht="16.5" customHeight="1" x14ac:dyDescent="0.2">
      <c r="A215" s="190" t="s">
        <v>175</v>
      </c>
      <c r="B215" s="129">
        <f>SUM(B216:B220)</f>
        <v>22959075</v>
      </c>
      <c r="C215" s="129">
        <f>SUM(C216:C220)</f>
        <v>0</v>
      </c>
      <c r="D215" s="129">
        <f>SUM(D216:D220)</f>
        <v>22959075</v>
      </c>
      <c r="E215" s="129">
        <f>SUM(E216:E219)</f>
        <v>0</v>
      </c>
      <c r="F215" s="193">
        <f>SUM(F216:F219)</f>
        <v>0</v>
      </c>
      <c r="G215" s="130">
        <f>SUM(G216:G219)</f>
        <v>0</v>
      </c>
      <c r="H215" s="131">
        <f>SUM(H216:H220)</f>
        <v>11075884</v>
      </c>
      <c r="I215" s="189"/>
      <c r="J215" s="131">
        <f>SUM(J216:J219)</f>
        <v>-11075884</v>
      </c>
      <c r="L215" s="131">
        <f>SUM(L216:L220)</f>
        <v>11883191</v>
      </c>
    </row>
    <row r="216" spans="1:13" ht="16.5" customHeight="1" x14ac:dyDescent="0.2">
      <c r="A216" s="190" t="s">
        <v>176</v>
      </c>
      <c r="B216" s="18">
        <v>22291486</v>
      </c>
      <c r="C216" s="194"/>
      <c r="D216" s="44">
        <f>C216+B216</f>
        <v>22291486</v>
      </c>
      <c r="E216" s="126"/>
      <c r="F216" s="182"/>
      <c r="G216" s="127">
        <f t="shared" ref="G216:G230" si="64">E216+F216</f>
        <v>0</v>
      </c>
      <c r="H216" s="128">
        <f>[1]BYDEPT!BD216</f>
        <v>10738700</v>
      </c>
      <c r="I216" s="183"/>
      <c r="J216" s="128">
        <f>G216-H216</f>
        <v>-10738700</v>
      </c>
      <c r="L216" s="128">
        <f>D216-H216</f>
        <v>11552786</v>
      </c>
    </row>
    <row r="217" spans="1:13" ht="16.5" customHeight="1" x14ac:dyDescent="0.2">
      <c r="A217" s="190" t="s">
        <v>177</v>
      </c>
      <c r="B217" s="18">
        <v>208750</v>
      </c>
      <c r="C217" s="74"/>
      <c r="D217" s="44">
        <f>C217+B217</f>
        <v>208750</v>
      </c>
      <c r="E217" s="126"/>
      <c r="F217" s="182"/>
      <c r="G217" s="127">
        <f t="shared" si="64"/>
        <v>0</v>
      </c>
      <c r="H217" s="128">
        <f>[1]BYDEPT!BD217</f>
        <v>206250</v>
      </c>
      <c r="I217" s="183"/>
      <c r="J217" s="128">
        <f>G217-H217</f>
        <v>-206250</v>
      </c>
      <c r="L217" s="128">
        <f>D217-H217</f>
        <v>2500</v>
      </c>
    </row>
    <row r="218" spans="1:13" ht="16.5" customHeight="1" x14ac:dyDescent="0.2">
      <c r="A218" s="195" t="s">
        <v>178</v>
      </c>
      <c r="B218" s="90">
        <v>26434</v>
      </c>
      <c r="C218" s="38"/>
      <c r="D218" s="90">
        <f>C218+B218</f>
        <v>26434</v>
      </c>
      <c r="E218" s="126"/>
      <c r="F218" s="182"/>
      <c r="G218" s="127">
        <f t="shared" si="64"/>
        <v>0</v>
      </c>
      <c r="H218" s="128">
        <f>[1]BYDEPT!BD218</f>
        <v>0</v>
      </c>
      <c r="I218" s="183"/>
      <c r="J218" s="128">
        <f>G218-H218</f>
        <v>0</v>
      </c>
      <c r="L218" s="128">
        <f>D218-H218</f>
        <v>26434</v>
      </c>
    </row>
    <row r="219" spans="1:13" ht="16.5" customHeight="1" x14ac:dyDescent="0.2">
      <c r="A219" s="190" t="s">
        <v>179</v>
      </c>
      <c r="B219" s="18">
        <v>232405</v>
      </c>
      <c r="C219" s="74"/>
      <c r="D219" s="44">
        <f>C219+B219</f>
        <v>232405</v>
      </c>
      <c r="E219" s="126"/>
      <c r="F219" s="182"/>
      <c r="G219" s="127">
        <f t="shared" si="64"/>
        <v>0</v>
      </c>
      <c r="H219" s="128">
        <f>[1]BYDEPT!BD219</f>
        <v>130934</v>
      </c>
      <c r="I219" s="183"/>
      <c r="J219" s="128">
        <f>G219-H219</f>
        <v>-130934</v>
      </c>
      <c r="L219" s="128">
        <f>D219-H219</f>
        <v>101471</v>
      </c>
    </row>
    <row r="220" spans="1:13" ht="16.5" customHeight="1" x14ac:dyDescent="0.2">
      <c r="A220" s="190" t="s">
        <v>180</v>
      </c>
      <c r="B220" s="18">
        <v>200000</v>
      </c>
      <c r="C220" s="74"/>
      <c r="D220" s="44">
        <f>C220+B220</f>
        <v>200000</v>
      </c>
      <c r="E220" s="126"/>
      <c r="F220" s="182"/>
      <c r="G220" s="127">
        <f t="shared" si="64"/>
        <v>0</v>
      </c>
      <c r="H220" s="128">
        <f>[1]BYDEPT!BD220</f>
        <v>0</v>
      </c>
      <c r="I220" s="183"/>
      <c r="J220" s="128">
        <f>G220-H220</f>
        <v>0</v>
      </c>
      <c r="L220" s="128">
        <f>D220-H220</f>
        <v>200000</v>
      </c>
    </row>
    <row r="221" spans="1:13" ht="14.25" hidden="1" customHeight="1" x14ac:dyDescent="0.2">
      <c r="A221" s="146"/>
      <c r="B221" s="18"/>
      <c r="C221" s="74"/>
      <c r="D221" s="44"/>
      <c r="E221" s="74"/>
      <c r="F221" s="158"/>
      <c r="G221" s="127">
        <f t="shared" si="64"/>
        <v>0</v>
      </c>
      <c r="H221" s="144"/>
      <c r="I221" s="196"/>
      <c r="J221" s="144"/>
      <c r="L221" s="128"/>
    </row>
    <row r="222" spans="1:13" ht="18" customHeight="1" x14ac:dyDescent="0.2">
      <c r="A222" s="146" t="s">
        <v>181</v>
      </c>
      <c r="B222" s="18">
        <v>1085443</v>
      </c>
      <c r="C222" s="74"/>
      <c r="D222" s="44">
        <f t="shared" ref="D222:D230" si="65">C222+B222</f>
        <v>1085443</v>
      </c>
      <c r="E222" s="126"/>
      <c r="F222" s="182"/>
      <c r="G222" s="127">
        <f t="shared" si="64"/>
        <v>0</v>
      </c>
      <c r="H222" s="128">
        <f>[1]BYDEPT!BD222</f>
        <v>570962</v>
      </c>
      <c r="I222" s="183"/>
      <c r="J222" s="128">
        <f>G222-H222</f>
        <v>-570962</v>
      </c>
      <c r="L222" s="128">
        <f t="shared" ref="L222:L230" si="66">D222-H222</f>
        <v>514481</v>
      </c>
    </row>
    <row r="223" spans="1:13" ht="16.5" hidden="1" customHeight="1" x14ac:dyDescent="0.2">
      <c r="A223" s="146" t="s">
        <v>182</v>
      </c>
      <c r="B223" s="18"/>
      <c r="C223" s="74"/>
      <c r="D223" s="44">
        <f t="shared" si="65"/>
        <v>0</v>
      </c>
      <c r="E223" s="126"/>
      <c r="F223" s="182"/>
      <c r="G223" s="127">
        <f t="shared" si="64"/>
        <v>0</v>
      </c>
      <c r="H223" s="128">
        <f>[1]BYDEPT!BD223</f>
        <v>0</v>
      </c>
      <c r="I223" s="183"/>
      <c r="J223" s="128">
        <f t="shared" ref="J223:J230" si="67">G223-H223</f>
        <v>0</v>
      </c>
      <c r="L223" s="128">
        <f t="shared" si="66"/>
        <v>0</v>
      </c>
    </row>
    <row r="224" spans="1:13" ht="16.5" customHeight="1" x14ac:dyDescent="0.2">
      <c r="A224" s="146" t="s">
        <v>183</v>
      </c>
      <c r="B224" s="18">
        <v>778867</v>
      </c>
      <c r="C224" s="197"/>
      <c r="D224" s="44">
        <f t="shared" si="65"/>
        <v>778867</v>
      </c>
      <c r="E224" s="126"/>
      <c r="F224" s="182"/>
      <c r="G224" s="127">
        <f>E224+F224</f>
        <v>0</v>
      </c>
      <c r="H224" s="128">
        <f>[1]BYDEPT!BD224</f>
        <v>223065</v>
      </c>
      <c r="I224" s="183"/>
      <c r="J224" s="128">
        <f t="shared" si="67"/>
        <v>-223065</v>
      </c>
      <c r="L224" s="128">
        <f t="shared" si="66"/>
        <v>555802</v>
      </c>
      <c r="M224" s="5"/>
    </row>
    <row r="225" spans="1:12" ht="16.5" hidden="1" customHeight="1" x14ac:dyDescent="0.2">
      <c r="A225" s="146" t="s">
        <v>184</v>
      </c>
      <c r="B225" s="18"/>
      <c r="C225" s="74"/>
      <c r="D225" s="44">
        <f t="shared" si="65"/>
        <v>0</v>
      </c>
      <c r="E225" s="126"/>
      <c r="F225" s="182"/>
      <c r="G225" s="127">
        <f t="shared" si="64"/>
        <v>0</v>
      </c>
      <c r="H225" s="128">
        <f>[1]BYDEPT!BD225</f>
        <v>0</v>
      </c>
      <c r="I225" s="183"/>
      <c r="J225" s="128">
        <f t="shared" si="67"/>
        <v>0</v>
      </c>
      <c r="L225" s="128">
        <f t="shared" si="66"/>
        <v>0</v>
      </c>
    </row>
    <row r="226" spans="1:12" ht="16.5" customHeight="1" x14ac:dyDescent="0.2">
      <c r="A226" s="146" t="s">
        <v>185</v>
      </c>
      <c r="B226" s="18">
        <v>1353864</v>
      </c>
      <c r="C226" s="74"/>
      <c r="D226" s="44">
        <f t="shared" si="65"/>
        <v>1353864</v>
      </c>
      <c r="E226" s="126"/>
      <c r="F226" s="182"/>
      <c r="G226" s="127">
        <f t="shared" si="64"/>
        <v>0</v>
      </c>
      <c r="H226" s="128">
        <f>[1]BYDEPT!BD226</f>
        <v>1094430</v>
      </c>
      <c r="I226" s="183"/>
      <c r="J226" s="128">
        <f t="shared" si="67"/>
        <v>-1094430</v>
      </c>
      <c r="L226" s="128">
        <f t="shared" si="66"/>
        <v>259434</v>
      </c>
    </row>
    <row r="227" spans="1:12" ht="16.5" hidden="1" customHeight="1" x14ac:dyDescent="0.2">
      <c r="A227" s="146" t="s">
        <v>186</v>
      </c>
      <c r="B227" s="18"/>
      <c r="C227" s="74"/>
      <c r="D227" s="44">
        <f t="shared" si="65"/>
        <v>0</v>
      </c>
      <c r="E227" s="126"/>
      <c r="F227" s="182"/>
      <c r="G227" s="127">
        <f t="shared" si="64"/>
        <v>0</v>
      </c>
      <c r="H227" s="128">
        <f>[1]BYDEPT!BD227</f>
        <v>0</v>
      </c>
      <c r="I227" s="183"/>
      <c r="J227" s="128">
        <f t="shared" si="67"/>
        <v>0</v>
      </c>
      <c r="L227" s="128">
        <f t="shared" si="66"/>
        <v>0</v>
      </c>
    </row>
    <row r="228" spans="1:12" ht="16.5" customHeight="1" x14ac:dyDescent="0.2">
      <c r="A228" s="146" t="s">
        <v>187</v>
      </c>
      <c r="B228" s="18">
        <v>5093307</v>
      </c>
      <c r="C228" s="74"/>
      <c r="D228" s="44">
        <f t="shared" si="65"/>
        <v>5093307</v>
      </c>
      <c r="E228" s="126"/>
      <c r="F228" s="182"/>
      <c r="G228" s="127">
        <f t="shared" si="64"/>
        <v>0</v>
      </c>
      <c r="H228" s="128">
        <f>[1]BYDEPT!BD228</f>
        <v>3173708</v>
      </c>
      <c r="I228" s="183"/>
      <c r="J228" s="128">
        <f t="shared" si="67"/>
        <v>-3173708</v>
      </c>
      <c r="L228" s="128">
        <f t="shared" si="66"/>
        <v>1919599</v>
      </c>
    </row>
    <row r="229" spans="1:12" ht="15.75" hidden="1" customHeight="1" x14ac:dyDescent="0.2">
      <c r="A229" s="146" t="s">
        <v>188</v>
      </c>
      <c r="B229" s="18"/>
      <c r="C229" s="74"/>
      <c r="D229" s="44">
        <f t="shared" si="65"/>
        <v>0</v>
      </c>
      <c r="E229" s="126"/>
      <c r="F229" s="182"/>
      <c r="G229" s="127">
        <f t="shared" si="64"/>
        <v>0</v>
      </c>
      <c r="H229" s="128">
        <f>[1]BYDEPT!BD229</f>
        <v>0</v>
      </c>
      <c r="I229" s="183"/>
      <c r="J229" s="128">
        <f t="shared" si="67"/>
        <v>0</v>
      </c>
      <c r="L229" s="128">
        <f t="shared" si="66"/>
        <v>0</v>
      </c>
    </row>
    <row r="230" spans="1:12" ht="16.5" customHeight="1" x14ac:dyDescent="0.2">
      <c r="A230" s="198" t="s">
        <v>189</v>
      </c>
      <c r="B230" s="44">
        <v>286026</v>
      </c>
      <c r="C230" s="74"/>
      <c r="D230" s="44">
        <f t="shared" si="65"/>
        <v>286026</v>
      </c>
      <c r="E230" s="126"/>
      <c r="F230" s="182"/>
      <c r="G230" s="127">
        <f t="shared" si="64"/>
        <v>0</v>
      </c>
      <c r="H230" s="128">
        <f>[1]BYDEPT!BD230</f>
        <v>187123</v>
      </c>
      <c r="I230" s="183"/>
      <c r="J230" s="128">
        <f t="shared" si="67"/>
        <v>-187123</v>
      </c>
      <c r="L230" s="128">
        <f t="shared" si="66"/>
        <v>98903</v>
      </c>
    </row>
    <row r="231" spans="1:12" ht="16.5" hidden="1" customHeight="1" x14ac:dyDescent="0.2">
      <c r="A231" s="125"/>
      <c r="B231" s="18"/>
      <c r="C231" s="74"/>
      <c r="D231" s="44"/>
      <c r="E231" s="126"/>
      <c r="F231" s="182"/>
      <c r="G231" s="127"/>
      <c r="H231" s="128"/>
      <c r="I231" s="183"/>
      <c r="J231" s="128"/>
      <c r="L231" s="128"/>
    </row>
    <row r="232" spans="1:12" ht="16.5" hidden="1" customHeight="1" x14ac:dyDescent="0.2">
      <c r="A232" s="175" t="s">
        <v>190</v>
      </c>
      <c r="B232" s="199">
        <f t="shared" ref="B232:H232" si="68">B233+B244</f>
        <v>0</v>
      </c>
      <c r="C232" s="200">
        <f t="shared" si="68"/>
        <v>0</v>
      </c>
      <c r="D232" s="201">
        <f t="shared" si="68"/>
        <v>0</v>
      </c>
      <c r="E232" s="135">
        <f t="shared" si="68"/>
        <v>0</v>
      </c>
      <c r="F232" s="136">
        <f t="shared" si="68"/>
        <v>0</v>
      </c>
      <c r="G232" s="137">
        <f t="shared" si="68"/>
        <v>0</v>
      </c>
      <c r="H232" s="138">
        <f t="shared" si="68"/>
        <v>0</v>
      </c>
      <c r="I232" s="139"/>
      <c r="J232" s="138">
        <f>J233+J244</f>
        <v>0</v>
      </c>
      <c r="L232" s="138">
        <f>L233+L244</f>
        <v>0</v>
      </c>
    </row>
    <row r="233" spans="1:12" ht="17.25" hidden="1" customHeight="1" x14ac:dyDescent="0.2">
      <c r="A233" s="202" t="s">
        <v>59</v>
      </c>
      <c r="B233" s="203">
        <f>SUM(B234:B242)</f>
        <v>0</v>
      </c>
      <c r="C233" s="204">
        <f>SUM(C234:C242)</f>
        <v>0</v>
      </c>
      <c r="D233" s="205">
        <f>SUM(D234:D242)</f>
        <v>0</v>
      </c>
      <c r="E233" s="206"/>
      <c r="F233" s="207"/>
      <c r="G233" s="208"/>
      <c r="H233" s="209">
        <f>SUM(H234:H242)</f>
        <v>0</v>
      </c>
      <c r="I233" s="207">
        <f>SUM(I234:I242)</f>
        <v>0</v>
      </c>
      <c r="J233" s="209">
        <f>SUM(J234:J242)</f>
        <v>0</v>
      </c>
      <c r="L233" s="209">
        <f>SUM(L234:L242)</f>
        <v>0</v>
      </c>
    </row>
    <row r="234" spans="1:12" ht="15.75" hidden="1" customHeight="1" x14ac:dyDescent="0.2">
      <c r="A234" s="210" t="s">
        <v>191</v>
      </c>
      <c r="B234" s="211"/>
      <c r="C234" s="211"/>
      <c r="D234" s="211"/>
      <c r="E234" s="126"/>
      <c r="F234" s="182"/>
      <c r="G234" s="127"/>
      <c r="H234" s="128"/>
      <c r="I234" s="88"/>
      <c r="J234" s="128">
        <f t="shared" ref="J234:J242" si="69">G234-H234</f>
        <v>0</v>
      </c>
      <c r="L234" s="128">
        <f t="shared" ref="L234:L242" si="70">D234-H234</f>
        <v>0</v>
      </c>
    </row>
    <row r="235" spans="1:12" ht="15.75" hidden="1" customHeight="1" x14ac:dyDescent="0.2">
      <c r="A235" s="210" t="s">
        <v>192</v>
      </c>
      <c r="B235" s="211"/>
      <c r="C235" s="211"/>
      <c r="D235" s="211"/>
      <c r="E235" s="126"/>
      <c r="F235" s="182"/>
      <c r="G235" s="127"/>
      <c r="H235" s="128"/>
      <c r="I235" s="88"/>
      <c r="J235" s="128">
        <f t="shared" si="69"/>
        <v>0</v>
      </c>
      <c r="L235" s="128">
        <f t="shared" si="70"/>
        <v>0</v>
      </c>
    </row>
    <row r="236" spans="1:12" ht="15.75" hidden="1" customHeight="1" x14ac:dyDescent="0.2">
      <c r="A236" s="210" t="s">
        <v>193</v>
      </c>
      <c r="B236" s="211"/>
      <c r="C236" s="211"/>
      <c r="D236" s="211"/>
      <c r="E236" s="126"/>
      <c r="F236" s="182"/>
      <c r="G236" s="127"/>
      <c r="H236" s="128"/>
      <c r="I236" s="88"/>
      <c r="J236" s="128">
        <f t="shared" si="69"/>
        <v>0</v>
      </c>
      <c r="L236" s="128">
        <f t="shared" si="70"/>
        <v>0</v>
      </c>
    </row>
    <row r="237" spans="1:12" ht="15.75" hidden="1" customHeight="1" x14ac:dyDescent="0.2">
      <c r="A237" s="210" t="s">
        <v>194</v>
      </c>
      <c r="B237" s="211"/>
      <c r="C237" s="211"/>
      <c r="D237" s="211"/>
      <c r="E237" s="126"/>
      <c r="F237" s="182"/>
      <c r="G237" s="127"/>
      <c r="H237" s="128"/>
      <c r="I237" s="88"/>
      <c r="J237" s="128">
        <f t="shared" si="69"/>
        <v>0</v>
      </c>
      <c r="L237" s="128">
        <f t="shared" si="70"/>
        <v>0</v>
      </c>
    </row>
    <row r="238" spans="1:12" ht="15.75" hidden="1" customHeight="1" x14ac:dyDescent="0.2">
      <c r="A238" s="210" t="s">
        <v>195</v>
      </c>
      <c r="B238" s="211"/>
      <c r="C238" s="211"/>
      <c r="D238" s="211"/>
      <c r="E238" s="126"/>
      <c r="F238" s="182"/>
      <c r="G238" s="127"/>
      <c r="H238" s="128"/>
      <c r="I238" s="88"/>
      <c r="J238" s="128">
        <f t="shared" si="69"/>
        <v>0</v>
      </c>
      <c r="L238" s="128">
        <f t="shared" si="70"/>
        <v>0</v>
      </c>
    </row>
    <row r="239" spans="1:12" ht="15.75" hidden="1" customHeight="1" x14ac:dyDescent="0.2">
      <c r="A239" s="210" t="s">
        <v>196</v>
      </c>
      <c r="B239" s="211"/>
      <c r="C239" s="211"/>
      <c r="D239" s="211"/>
      <c r="E239" s="126"/>
      <c r="F239" s="182"/>
      <c r="G239" s="127"/>
      <c r="H239" s="128"/>
      <c r="I239" s="88"/>
      <c r="J239" s="128">
        <f t="shared" si="69"/>
        <v>0</v>
      </c>
      <c r="L239" s="128">
        <f t="shared" si="70"/>
        <v>0</v>
      </c>
    </row>
    <row r="240" spans="1:12" ht="15.75" hidden="1" customHeight="1" x14ac:dyDescent="0.2">
      <c r="A240" s="210" t="s">
        <v>197</v>
      </c>
      <c r="B240" s="211"/>
      <c r="C240" s="211"/>
      <c r="D240" s="211"/>
      <c r="E240" s="126"/>
      <c r="F240" s="182"/>
      <c r="G240" s="127"/>
      <c r="H240" s="128"/>
      <c r="I240" s="88"/>
      <c r="J240" s="128">
        <f t="shared" si="69"/>
        <v>0</v>
      </c>
      <c r="L240" s="128">
        <f t="shared" si="70"/>
        <v>0</v>
      </c>
    </row>
    <row r="241" spans="1:12" ht="16.5" hidden="1" customHeight="1" x14ac:dyDescent="0.2">
      <c r="A241" s="210" t="s">
        <v>198</v>
      </c>
      <c r="B241" s="211"/>
      <c r="C241" s="211"/>
      <c r="D241" s="211"/>
      <c r="E241" s="126"/>
      <c r="F241" s="182"/>
      <c r="G241" s="127"/>
      <c r="H241" s="128"/>
      <c r="I241" s="88"/>
      <c r="J241" s="128">
        <f t="shared" si="69"/>
        <v>0</v>
      </c>
      <c r="L241" s="128">
        <f t="shared" si="70"/>
        <v>0</v>
      </c>
    </row>
    <row r="242" spans="1:12" ht="15.75" hidden="1" customHeight="1" x14ac:dyDescent="0.2">
      <c r="A242" s="210" t="s">
        <v>199</v>
      </c>
      <c r="B242" s="211"/>
      <c r="C242" s="211"/>
      <c r="D242" s="211"/>
      <c r="E242" s="126"/>
      <c r="F242" s="182"/>
      <c r="G242" s="127"/>
      <c r="H242" s="128"/>
      <c r="I242" s="88"/>
      <c r="J242" s="128">
        <f t="shared" si="69"/>
        <v>0</v>
      </c>
      <c r="L242" s="128">
        <f t="shared" si="70"/>
        <v>0</v>
      </c>
    </row>
    <row r="243" spans="1:12" ht="15.75" hidden="1" customHeight="1" x14ac:dyDescent="0.2">
      <c r="A243" s="202"/>
      <c r="B243" s="211"/>
      <c r="C243" s="211"/>
      <c r="D243" s="211"/>
      <c r="E243" s="126"/>
      <c r="F243" s="182"/>
      <c r="G243" s="127"/>
      <c r="H243" s="128"/>
      <c r="I243" s="88"/>
      <c r="J243" s="128"/>
      <c r="L243" s="128"/>
    </row>
    <row r="244" spans="1:12" ht="15.75" hidden="1" customHeight="1" x14ac:dyDescent="0.2">
      <c r="A244" s="191" t="s">
        <v>135</v>
      </c>
      <c r="B244" s="212">
        <f>B245</f>
        <v>0</v>
      </c>
      <c r="C244" s="212">
        <f>C245</f>
        <v>0</v>
      </c>
      <c r="D244" s="212">
        <f>D245</f>
        <v>0</v>
      </c>
      <c r="E244" s="126"/>
      <c r="F244" s="182"/>
      <c r="G244" s="127"/>
      <c r="H244" s="131">
        <f>H245</f>
        <v>0</v>
      </c>
      <c r="I244" s="88"/>
      <c r="J244" s="131">
        <f>J245</f>
        <v>0</v>
      </c>
      <c r="L244" s="131">
        <f>L245</f>
        <v>0</v>
      </c>
    </row>
    <row r="245" spans="1:12" ht="15.75" hidden="1" customHeight="1" x14ac:dyDescent="0.2">
      <c r="A245" s="210" t="s">
        <v>200</v>
      </c>
      <c r="B245" s="211"/>
      <c r="C245" s="211"/>
      <c r="D245" s="211"/>
      <c r="E245" s="126"/>
      <c r="F245" s="182"/>
      <c r="G245" s="127"/>
      <c r="H245" s="128"/>
      <c r="I245" s="88"/>
      <c r="J245" s="128">
        <f>G245-H245</f>
        <v>0</v>
      </c>
      <c r="L245" s="128">
        <f>D245-H245</f>
        <v>0</v>
      </c>
    </row>
    <row r="246" spans="1:12" ht="15.75" customHeight="1" x14ac:dyDescent="0.2">
      <c r="A246" s="213"/>
      <c r="B246" s="211"/>
      <c r="C246" s="211"/>
      <c r="D246" s="211"/>
      <c r="E246" s="126"/>
      <c r="F246" s="182"/>
      <c r="G246" s="127"/>
      <c r="H246" s="128"/>
      <c r="I246" s="88"/>
      <c r="J246" s="128"/>
      <c r="L246" s="128"/>
    </row>
    <row r="247" spans="1:12" ht="16.5" customHeight="1" x14ac:dyDescent="0.2">
      <c r="A247" s="171" t="s">
        <v>201</v>
      </c>
      <c r="B247" s="214"/>
      <c r="C247" s="214"/>
      <c r="D247" s="214"/>
      <c r="E247" s="126"/>
      <c r="F247" s="126"/>
      <c r="G247" s="127">
        <f>E247+F247</f>
        <v>0</v>
      </c>
      <c r="H247" s="215">
        <f>[1]BYDEPT!BD247</f>
        <v>25341093</v>
      </c>
      <c r="I247" s="89"/>
      <c r="J247" s="215">
        <f>G247-H247</f>
        <v>-25341093</v>
      </c>
      <c r="L247" s="215"/>
    </row>
    <row r="248" spans="1:12" ht="14.25" customHeight="1" x14ac:dyDescent="0.2">
      <c r="A248" s="171"/>
      <c r="B248" s="214"/>
      <c r="C248" s="214"/>
      <c r="D248" s="214"/>
      <c r="E248" s="126"/>
      <c r="F248" s="126"/>
      <c r="G248" s="127"/>
      <c r="H248" s="215"/>
      <c r="I248" s="89"/>
      <c r="J248" s="215"/>
      <c r="L248" s="215"/>
    </row>
    <row r="249" spans="1:12" ht="16.5" customHeight="1" x14ac:dyDescent="0.2">
      <c r="A249" s="216" t="s">
        <v>202</v>
      </c>
      <c r="B249" s="217"/>
      <c r="C249" s="217"/>
      <c r="D249" s="217"/>
      <c r="E249" s="32">
        <f>SUM(E250:E259)</f>
        <v>0</v>
      </c>
      <c r="F249" s="32">
        <f>SUM(F250:F259)</f>
        <v>0</v>
      </c>
      <c r="G249" s="154">
        <f>SUM(G250:G259)</f>
        <v>0</v>
      </c>
      <c r="H249" s="155">
        <f>SUM(H250:H259)</f>
        <v>2791004</v>
      </c>
      <c r="I249" s="156"/>
      <c r="J249" s="155">
        <f>SUM(J250:J259)</f>
        <v>-2791004</v>
      </c>
      <c r="L249" s="155">
        <f>SUM(L250:L259)</f>
        <v>0</v>
      </c>
    </row>
    <row r="250" spans="1:12" ht="17.25" hidden="1" customHeight="1" x14ac:dyDescent="0.2">
      <c r="A250" s="125" t="s">
        <v>203</v>
      </c>
      <c r="B250" s="18"/>
      <c r="C250" s="18"/>
      <c r="D250" s="18"/>
      <c r="E250" s="126"/>
      <c r="F250" s="126"/>
      <c r="G250" s="127">
        <f t="shared" ref="G250:G259" si="71">E250+F250</f>
        <v>0</v>
      </c>
      <c r="H250" s="128">
        <f>[1]BYDEPT!BD250</f>
        <v>0</v>
      </c>
      <c r="I250" s="88"/>
      <c r="J250" s="128">
        <f t="shared" ref="J250:L259" si="72">G250-H250</f>
        <v>0</v>
      </c>
      <c r="L250" s="128">
        <f t="shared" si="72"/>
        <v>0</v>
      </c>
    </row>
    <row r="251" spans="1:12" ht="16.5" customHeight="1" x14ac:dyDescent="0.2">
      <c r="A251" s="125" t="s">
        <v>204</v>
      </c>
      <c r="B251" s="18"/>
      <c r="C251" s="18"/>
      <c r="D251" s="18"/>
      <c r="E251" s="126"/>
      <c r="F251" s="126"/>
      <c r="G251" s="127">
        <f t="shared" si="71"/>
        <v>0</v>
      </c>
      <c r="H251" s="128">
        <f>[1]BYDEPT!BD251</f>
        <v>1076846</v>
      </c>
      <c r="I251" s="88"/>
      <c r="J251" s="128">
        <f t="shared" si="72"/>
        <v>-1076846</v>
      </c>
      <c r="L251" s="128"/>
    </row>
    <row r="252" spans="1:12" ht="16.5" hidden="1" customHeight="1" x14ac:dyDescent="0.2">
      <c r="A252" s="125" t="s">
        <v>205</v>
      </c>
      <c r="B252" s="18"/>
      <c r="C252" s="18"/>
      <c r="D252" s="18"/>
      <c r="E252" s="126"/>
      <c r="F252" s="126"/>
      <c r="G252" s="127">
        <f t="shared" si="71"/>
        <v>0</v>
      </c>
      <c r="H252" s="128">
        <f>[1]BYDEPT!BD252</f>
        <v>0</v>
      </c>
      <c r="I252" s="88"/>
      <c r="J252" s="128">
        <f t="shared" si="72"/>
        <v>0</v>
      </c>
      <c r="L252" s="128"/>
    </row>
    <row r="253" spans="1:12" ht="17.25" customHeight="1" x14ac:dyDescent="0.2">
      <c r="A253" s="73" t="s">
        <v>206</v>
      </c>
      <c r="B253" s="50"/>
      <c r="C253" s="50"/>
      <c r="D253" s="50"/>
      <c r="E253" s="126"/>
      <c r="F253" s="126"/>
      <c r="G253" s="127">
        <f t="shared" si="71"/>
        <v>0</v>
      </c>
      <c r="H253" s="128">
        <f>[1]BYDEPT!BD253</f>
        <v>899243</v>
      </c>
      <c r="I253" s="88"/>
      <c r="J253" s="128">
        <f t="shared" si="72"/>
        <v>-899243</v>
      </c>
      <c r="L253" s="128"/>
    </row>
    <row r="254" spans="1:12" ht="16.5" customHeight="1" x14ac:dyDescent="0.2">
      <c r="A254" s="125" t="s">
        <v>207</v>
      </c>
      <c r="B254" s="18"/>
      <c r="C254" s="18"/>
      <c r="D254" s="18"/>
      <c r="E254" s="126"/>
      <c r="F254" s="126"/>
      <c r="G254" s="127">
        <f t="shared" si="71"/>
        <v>0</v>
      </c>
      <c r="H254" s="128">
        <f>[1]BYDEPT!BD254</f>
        <v>814867</v>
      </c>
      <c r="I254" s="88"/>
      <c r="J254" s="128">
        <f t="shared" si="72"/>
        <v>-814867</v>
      </c>
      <c r="L254" s="128"/>
    </row>
    <row r="255" spans="1:12" ht="16.5" hidden="1" customHeight="1" x14ac:dyDescent="0.2">
      <c r="A255" s="218" t="s">
        <v>208</v>
      </c>
      <c r="B255" s="90"/>
      <c r="C255" s="38"/>
      <c r="D255" s="219"/>
      <c r="E255" s="126"/>
      <c r="F255" s="126"/>
      <c r="G255" s="127">
        <f t="shared" si="71"/>
        <v>0</v>
      </c>
      <c r="H255" s="128">
        <f>[1]BYDEPT!BD255</f>
        <v>0</v>
      </c>
      <c r="I255" s="88"/>
      <c r="J255" s="128">
        <f t="shared" si="72"/>
        <v>0</v>
      </c>
      <c r="L255" s="128">
        <f t="shared" si="72"/>
        <v>0</v>
      </c>
    </row>
    <row r="256" spans="1:12" ht="16.5" customHeight="1" x14ac:dyDescent="0.2">
      <c r="A256" s="37" t="s">
        <v>209</v>
      </c>
      <c r="B256" s="44"/>
      <c r="C256" s="74"/>
      <c r="D256" s="44"/>
      <c r="E256" s="126"/>
      <c r="F256" s="126"/>
      <c r="G256" s="127">
        <f t="shared" si="71"/>
        <v>0</v>
      </c>
      <c r="H256" s="128">
        <f>[1]BYDEPT!BD256</f>
        <v>48</v>
      </c>
      <c r="I256" s="88"/>
      <c r="J256" s="128">
        <f t="shared" si="72"/>
        <v>-48</v>
      </c>
      <c r="L256" s="128"/>
    </row>
    <row r="257" spans="1:13" ht="16.5" hidden="1" customHeight="1" x14ac:dyDescent="0.2">
      <c r="A257" s="125" t="s">
        <v>210</v>
      </c>
      <c r="B257" s="18"/>
      <c r="C257" s="74"/>
      <c r="D257" s="44"/>
      <c r="E257" s="126"/>
      <c r="F257" s="126"/>
      <c r="G257" s="127">
        <f t="shared" si="71"/>
        <v>0</v>
      </c>
      <c r="H257" s="128">
        <f>[1]BYDEPT!BD257</f>
        <v>0</v>
      </c>
      <c r="I257" s="88"/>
      <c r="J257" s="128">
        <f t="shared" si="72"/>
        <v>0</v>
      </c>
      <c r="L257" s="128">
        <f t="shared" si="72"/>
        <v>0</v>
      </c>
    </row>
    <row r="258" spans="1:13" ht="16.5" hidden="1" customHeight="1" x14ac:dyDescent="0.2">
      <c r="A258" s="125" t="s">
        <v>211</v>
      </c>
      <c r="B258" s="18"/>
      <c r="C258" s="18"/>
      <c r="D258" s="18"/>
      <c r="E258" s="126"/>
      <c r="F258" s="126"/>
      <c r="G258" s="127">
        <f t="shared" si="71"/>
        <v>0</v>
      </c>
      <c r="H258" s="128">
        <f>[1]BYDEPT!BD258</f>
        <v>0</v>
      </c>
      <c r="I258" s="88"/>
      <c r="J258" s="128">
        <f t="shared" si="72"/>
        <v>0</v>
      </c>
      <c r="L258" s="128">
        <f t="shared" si="72"/>
        <v>0</v>
      </c>
    </row>
    <row r="259" spans="1:13" ht="16.5" hidden="1" customHeight="1" x14ac:dyDescent="0.2">
      <c r="A259" s="125" t="s">
        <v>212</v>
      </c>
      <c r="B259" s="18"/>
      <c r="C259" s="18"/>
      <c r="D259" s="18"/>
      <c r="E259" s="126"/>
      <c r="F259" s="126"/>
      <c r="G259" s="127">
        <f t="shared" si="71"/>
        <v>0</v>
      </c>
      <c r="H259" s="128">
        <f>[1]BYDEPT!BD259</f>
        <v>0</v>
      </c>
      <c r="I259" s="88"/>
      <c r="J259" s="128">
        <f t="shared" si="72"/>
        <v>0</v>
      </c>
      <c r="L259" s="128">
        <f t="shared" si="72"/>
        <v>0</v>
      </c>
    </row>
    <row r="260" spans="1:13" ht="21.75" customHeight="1" thickBot="1" x14ac:dyDescent="0.25">
      <c r="A260" s="220" t="s">
        <v>45</v>
      </c>
      <c r="B260" s="221">
        <f>B232+B128</f>
        <v>66263712</v>
      </c>
      <c r="C260" s="221">
        <f>C232+C128</f>
        <v>1087606</v>
      </c>
      <c r="D260" s="222">
        <f>D232+D128</f>
        <v>67351318</v>
      </c>
      <c r="E260" s="223">
        <f>E126+E124</f>
        <v>3001800000</v>
      </c>
      <c r="F260" s="223">
        <f>F126+F124</f>
        <v>0</v>
      </c>
      <c r="G260" s="224">
        <f>G126+G124</f>
        <v>3001800000</v>
      </c>
      <c r="H260" s="225">
        <f>H126+H124</f>
        <v>2888251847</v>
      </c>
      <c r="I260" s="226">
        <f>H260/G260</f>
        <v>0.96217331167965892</v>
      </c>
      <c r="J260" s="225">
        <f>J126+J124</f>
        <v>113548153</v>
      </c>
      <c r="K260" s="227"/>
      <c r="L260" s="225">
        <f>L232+L128</f>
        <v>25710012</v>
      </c>
    </row>
    <row r="261" spans="1:13" s="399" customFormat="1" ht="35.25" customHeight="1" thickTop="1" x14ac:dyDescent="0.2">
      <c r="A261" s="398"/>
      <c r="B261" s="398"/>
      <c r="C261" s="398"/>
      <c r="D261" s="80"/>
      <c r="I261" s="400"/>
    </row>
    <row r="262" spans="1:13" ht="20.25" customHeight="1" x14ac:dyDescent="0.2">
      <c r="A262" s="401"/>
      <c r="B262" s="7"/>
      <c r="C262" s="7"/>
      <c r="D262" s="7"/>
      <c r="E262" s="402"/>
      <c r="F262" s="402"/>
      <c r="G262" s="402"/>
      <c r="H262" s="402"/>
      <c r="I262" s="105"/>
      <c r="J262" s="402"/>
      <c r="L262" s="402"/>
      <c r="M262" s="117"/>
    </row>
    <row r="263" spans="1:13" ht="16.5" customHeight="1" x14ac:dyDescent="0.2">
      <c r="A263" s="228"/>
      <c r="B263" s="153"/>
      <c r="C263" s="153"/>
      <c r="D263" s="153"/>
      <c r="E263" s="229"/>
      <c r="F263" s="229"/>
      <c r="G263" s="229"/>
      <c r="H263" s="229"/>
      <c r="I263" s="169"/>
      <c r="J263" s="229"/>
      <c r="L263" s="229"/>
    </row>
    <row r="264" spans="1:13" ht="16.5" customHeight="1" x14ac:dyDescent="0.2">
      <c r="A264" s="228"/>
      <c r="B264" s="153"/>
      <c r="C264" s="153"/>
      <c r="D264" s="153"/>
      <c r="E264" s="229"/>
      <c r="F264" s="229"/>
      <c r="G264" s="229"/>
      <c r="H264" s="229"/>
      <c r="I264" s="169"/>
      <c r="J264" s="229"/>
      <c r="L264" s="229"/>
    </row>
    <row r="265" spans="1:13" ht="16.5" customHeight="1" x14ac:dyDescent="0.2">
      <c r="A265" s="228"/>
      <c r="B265" s="153"/>
      <c r="C265" s="153"/>
      <c r="D265" s="153"/>
      <c r="E265" s="229"/>
      <c r="F265" s="229"/>
      <c r="G265" s="229"/>
      <c r="H265" s="229"/>
      <c r="I265" s="169"/>
      <c r="J265" s="229"/>
      <c r="L265" s="229"/>
    </row>
    <row r="266" spans="1:13" ht="16.5" customHeight="1" x14ac:dyDescent="0.2">
      <c r="A266" s="228"/>
      <c r="B266" s="153"/>
      <c r="C266" s="153"/>
      <c r="D266" s="153"/>
      <c r="E266" s="229"/>
      <c r="F266" s="229"/>
      <c r="G266" s="229"/>
      <c r="H266" s="229"/>
      <c r="I266" s="169"/>
      <c r="J266" s="229"/>
      <c r="L266" s="229"/>
    </row>
    <row r="267" spans="1:13" ht="16.5" customHeight="1" x14ac:dyDescent="0.2">
      <c r="A267" s="228"/>
      <c r="B267" s="153"/>
      <c r="C267" s="153"/>
      <c r="D267" s="153"/>
      <c r="E267" s="229"/>
      <c r="F267" s="229"/>
      <c r="G267" s="229"/>
      <c r="H267" s="229"/>
      <c r="I267" s="169"/>
      <c r="J267" s="229"/>
      <c r="L267" s="229"/>
    </row>
    <row r="268" spans="1:13" x14ac:dyDescent="0.2">
      <c r="E268" s="232"/>
      <c r="F268" s="232"/>
      <c r="G268" s="232"/>
      <c r="H268" s="232"/>
      <c r="I268" s="88"/>
      <c r="J268" s="232"/>
      <c r="L268" s="232"/>
    </row>
    <row r="269" spans="1:13" x14ac:dyDescent="0.2">
      <c r="E269" s="232"/>
      <c r="F269" s="232"/>
      <c r="G269" s="232"/>
      <c r="H269" s="232"/>
      <c r="I269" s="88"/>
      <c r="J269" s="232"/>
      <c r="L269" s="232"/>
    </row>
  </sheetData>
  <mergeCells count="12">
    <mergeCell ref="I4:I6"/>
    <mergeCell ref="J4:J6"/>
    <mergeCell ref="L4:L6"/>
    <mergeCell ref="E5:E6"/>
    <mergeCell ref="F5:F6"/>
    <mergeCell ref="G5:G6"/>
    <mergeCell ref="A4:A6"/>
    <mergeCell ref="B4:B6"/>
    <mergeCell ref="C4:C6"/>
    <mergeCell ref="D4:D6"/>
    <mergeCell ref="E4:G4"/>
    <mergeCell ref="H4:H6"/>
  </mergeCells>
  <printOptions gridLines="1"/>
  <pageMargins left="0.8" right="0.37" top="0.87" bottom="0.57999999999999996" header="0.3" footer="0.3"/>
  <pageSetup paperSize="9" scale="65" orientation="portrait" r:id="rId1"/>
  <headerFooter alignWithMargins="0">
    <oddHeader>&amp;R&amp;"Arial,Bold"ANNEX A-1</oddHeader>
    <oddFooter>&amp;L&amp;8&amp;F &amp;A&amp;C&amp;8 &amp;P of &amp;N</oddFooter>
  </headerFooter>
  <rowBreaks count="1" manualBreakCount="1">
    <brk id="2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8"/>
  <sheetViews>
    <sheetView zoomScaleNormal="100" zoomScaleSheetLayoutView="100" workbookViewId="0">
      <pane xSplit="1" ySplit="5" topLeftCell="B87" activePane="bottomRight" state="frozen"/>
      <selection pane="topRight" activeCell="B1" sqref="B1"/>
      <selection pane="bottomLeft" activeCell="A6" sqref="A6"/>
      <selection pane="bottomRight" activeCell="G1" sqref="G1:K1048576"/>
    </sheetView>
  </sheetViews>
  <sheetFormatPr defaultRowHeight="12.75" x14ac:dyDescent="0.2"/>
  <cols>
    <col min="1" max="1" width="32.28515625" style="304" customWidth="1"/>
    <col min="2" max="2" width="10" style="304" customWidth="1"/>
    <col min="3" max="3" width="11" style="304" customWidth="1"/>
    <col min="4" max="4" width="11.140625" style="304" customWidth="1"/>
    <col min="5" max="5" width="13" style="304" customWidth="1"/>
    <col min="6" max="6" width="59.42578125" style="304" customWidth="1"/>
    <col min="7" max="251" width="9.140625" style="304"/>
    <col min="252" max="252" width="32.28515625" style="304" customWidth="1"/>
    <col min="253" max="253" width="10" style="304" customWidth="1"/>
    <col min="254" max="254" width="11" style="304" customWidth="1"/>
    <col min="255" max="255" width="11.140625" style="304" customWidth="1"/>
    <col min="256" max="256" width="13.42578125" style="304" customWidth="1"/>
    <col min="257" max="257" width="59.42578125" style="304" customWidth="1"/>
    <col min="258" max="258" width="19.7109375" style="304" customWidth="1"/>
    <col min="259" max="259" width="14.7109375" style="304" customWidth="1"/>
    <col min="260" max="507" width="9.140625" style="304"/>
    <col min="508" max="508" width="32.28515625" style="304" customWidth="1"/>
    <col min="509" max="509" width="10" style="304" customWidth="1"/>
    <col min="510" max="510" width="11" style="304" customWidth="1"/>
    <col min="511" max="511" width="11.140625" style="304" customWidth="1"/>
    <col min="512" max="512" width="13.42578125" style="304" customWidth="1"/>
    <col min="513" max="513" width="59.42578125" style="304" customWidth="1"/>
    <col min="514" max="514" width="19.7109375" style="304" customWidth="1"/>
    <col min="515" max="515" width="14.7109375" style="304" customWidth="1"/>
    <col min="516" max="763" width="9.140625" style="304"/>
    <col min="764" max="764" width="32.28515625" style="304" customWidth="1"/>
    <col min="765" max="765" width="10" style="304" customWidth="1"/>
    <col min="766" max="766" width="11" style="304" customWidth="1"/>
    <col min="767" max="767" width="11.140625" style="304" customWidth="1"/>
    <col min="768" max="768" width="13.42578125" style="304" customWidth="1"/>
    <col min="769" max="769" width="59.42578125" style="304" customWidth="1"/>
    <col min="770" max="770" width="19.7109375" style="304" customWidth="1"/>
    <col min="771" max="771" width="14.7109375" style="304" customWidth="1"/>
    <col min="772" max="1019" width="9.140625" style="304"/>
    <col min="1020" max="1020" width="32.28515625" style="304" customWidth="1"/>
    <col min="1021" max="1021" width="10" style="304" customWidth="1"/>
    <col min="1022" max="1022" width="11" style="304" customWidth="1"/>
    <col min="1023" max="1023" width="11.140625" style="304" customWidth="1"/>
    <col min="1024" max="1024" width="13.42578125" style="304" customWidth="1"/>
    <col min="1025" max="1025" width="59.42578125" style="304" customWidth="1"/>
    <col min="1026" max="1026" width="19.7109375" style="304" customWidth="1"/>
    <col min="1027" max="1027" width="14.7109375" style="304" customWidth="1"/>
    <col min="1028" max="1275" width="9.140625" style="304"/>
    <col min="1276" max="1276" width="32.28515625" style="304" customWidth="1"/>
    <col min="1277" max="1277" width="10" style="304" customWidth="1"/>
    <col min="1278" max="1278" width="11" style="304" customWidth="1"/>
    <col min="1279" max="1279" width="11.140625" style="304" customWidth="1"/>
    <col min="1280" max="1280" width="13.42578125" style="304" customWidth="1"/>
    <col min="1281" max="1281" width="59.42578125" style="304" customWidth="1"/>
    <col min="1282" max="1282" width="19.7109375" style="304" customWidth="1"/>
    <col min="1283" max="1283" width="14.7109375" style="304" customWidth="1"/>
    <col min="1284" max="1531" width="9.140625" style="304"/>
    <col min="1532" max="1532" width="32.28515625" style="304" customWidth="1"/>
    <col min="1533" max="1533" width="10" style="304" customWidth="1"/>
    <col min="1534" max="1534" width="11" style="304" customWidth="1"/>
    <col min="1535" max="1535" width="11.140625" style="304" customWidth="1"/>
    <col min="1536" max="1536" width="13.42578125" style="304" customWidth="1"/>
    <col min="1537" max="1537" width="59.42578125" style="304" customWidth="1"/>
    <col min="1538" max="1538" width="19.7109375" style="304" customWidth="1"/>
    <col min="1539" max="1539" width="14.7109375" style="304" customWidth="1"/>
    <col min="1540" max="1787" width="9.140625" style="304"/>
    <col min="1788" max="1788" width="32.28515625" style="304" customWidth="1"/>
    <col min="1789" max="1789" width="10" style="304" customWidth="1"/>
    <col min="1790" max="1790" width="11" style="304" customWidth="1"/>
    <col min="1791" max="1791" width="11.140625" style="304" customWidth="1"/>
    <col min="1792" max="1792" width="13.42578125" style="304" customWidth="1"/>
    <col min="1793" max="1793" width="59.42578125" style="304" customWidth="1"/>
    <col min="1794" max="1794" width="19.7109375" style="304" customWidth="1"/>
    <col min="1795" max="1795" width="14.7109375" style="304" customWidth="1"/>
    <col min="1796" max="2043" width="9.140625" style="304"/>
    <col min="2044" max="2044" width="32.28515625" style="304" customWidth="1"/>
    <col min="2045" max="2045" width="10" style="304" customWidth="1"/>
    <col min="2046" max="2046" width="11" style="304" customWidth="1"/>
    <col min="2047" max="2047" width="11.140625" style="304" customWidth="1"/>
    <col min="2048" max="2048" width="13.42578125" style="304" customWidth="1"/>
    <col min="2049" max="2049" width="59.42578125" style="304" customWidth="1"/>
    <col min="2050" max="2050" width="19.7109375" style="304" customWidth="1"/>
    <col min="2051" max="2051" width="14.7109375" style="304" customWidth="1"/>
    <col min="2052" max="2299" width="9.140625" style="304"/>
    <col min="2300" max="2300" width="32.28515625" style="304" customWidth="1"/>
    <col min="2301" max="2301" width="10" style="304" customWidth="1"/>
    <col min="2302" max="2302" width="11" style="304" customWidth="1"/>
    <col min="2303" max="2303" width="11.140625" style="304" customWidth="1"/>
    <col min="2304" max="2304" width="13.42578125" style="304" customWidth="1"/>
    <col min="2305" max="2305" width="59.42578125" style="304" customWidth="1"/>
    <col min="2306" max="2306" width="19.7109375" style="304" customWidth="1"/>
    <col min="2307" max="2307" width="14.7109375" style="304" customWidth="1"/>
    <col min="2308" max="2555" width="9.140625" style="304"/>
    <col min="2556" max="2556" width="32.28515625" style="304" customWidth="1"/>
    <col min="2557" max="2557" width="10" style="304" customWidth="1"/>
    <col min="2558" max="2558" width="11" style="304" customWidth="1"/>
    <col min="2559" max="2559" width="11.140625" style="304" customWidth="1"/>
    <col min="2560" max="2560" width="13.42578125" style="304" customWidth="1"/>
    <col min="2561" max="2561" width="59.42578125" style="304" customWidth="1"/>
    <col min="2562" max="2562" width="19.7109375" style="304" customWidth="1"/>
    <col min="2563" max="2563" width="14.7109375" style="304" customWidth="1"/>
    <col min="2564" max="2811" width="9.140625" style="304"/>
    <col min="2812" max="2812" width="32.28515625" style="304" customWidth="1"/>
    <col min="2813" max="2813" width="10" style="304" customWidth="1"/>
    <col min="2814" max="2814" width="11" style="304" customWidth="1"/>
    <col min="2815" max="2815" width="11.140625" style="304" customWidth="1"/>
    <col min="2816" max="2816" width="13.42578125" style="304" customWidth="1"/>
    <col min="2817" max="2817" width="59.42578125" style="304" customWidth="1"/>
    <col min="2818" max="2818" width="19.7109375" style="304" customWidth="1"/>
    <col min="2819" max="2819" width="14.7109375" style="304" customWidth="1"/>
    <col min="2820" max="3067" width="9.140625" style="304"/>
    <col min="3068" max="3068" width="32.28515625" style="304" customWidth="1"/>
    <col min="3069" max="3069" width="10" style="304" customWidth="1"/>
    <col min="3070" max="3070" width="11" style="304" customWidth="1"/>
    <col min="3071" max="3071" width="11.140625" style="304" customWidth="1"/>
    <col min="3072" max="3072" width="13.42578125" style="304" customWidth="1"/>
    <col min="3073" max="3073" width="59.42578125" style="304" customWidth="1"/>
    <col min="3074" max="3074" width="19.7109375" style="304" customWidth="1"/>
    <col min="3075" max="3075" width="14.7109375" style="304" customWidth="1"/>
    <col min="3076" max="3323" width="9.140625" style="304"/>
    <col min="3324" max="3324" width="32.28515625" style="304" customWidth="1"/>
    <col min="3325" max="3325" width="10" style="304" customWidth="1"/>
    <col min="3326" max="3326" width="11" style="304" customWidth="1"/>
    <col min="3327" max="3327" width="11.140625" style="304" customWidth="1"/>
    <col min="3328" max="3328" width="13.42578125" style="304" customWidth="1"/>
    <col min="3329" max="3329" width="59.42578125" style="304" customWidth="1"/>
    <col min="3330" max="3330" width="19.7109375" style="304" customWidth="1"/>
    <col min="3331" max="3331" width="14.7109375" style="304" customWidth="1"/>
    <col min="3332" max="3579" width="9.140625" style="304"/>
    <col min="3580" max="3580" width="32.28515625" style="304" customWidth="1"/>
    <col min="3581" max="3581" width="10" style="304" customWidth="1"/>
    <col min="3582" max="3582" width="11" style="304" customWidth="1"/>
    <col min="3583" max="3583" width="11.140625" style="304" customWidth="1"/>
    <col min="3584" max="3584" width="13.42578125" style="304" customWidth="1"/>
    <col min="3585" max="3585" width="59.42578125" style="304" customWidth="1"/>
    <col min="3586" max="3586" width="19.7109375" style="304" customWidth="1"/>
    <col min="3587" max="3587" width="14.7109375" style="304" customWidth="1"/>
    <col min="3588" max="3835" width="9.140625" style="304"/>
    <col min="3836" max="3836" width="32.28515625" style="304" customWidth="1"/>
    <col min="3837" max="3837" width="10" style="304" customWidth="1"/>
    <col min="3838" max="3838" width="11" style="304" customWidth="1"/>
    <col min="3839" max="3839" width="11.140625" style="304" customWidth="1"/>
    <col min="3840" max="3840" width="13.42578125" style="304" customWidth="1"/>
    <col min="3841" max="3841" width="59.42578125" style="304" customWidth="1"/>
    <col min="3842" max="3842" width="19.7109375" style="304" customWidth="1"/>
    <col min="3843" max="3843" width="14.7109375" style="304" customWidth="1"/>
    <col min="3844" max="4091" width="9.140625" style="304"/>
    <col min="4092" max="4092" width="32.28515625" style="304" customWidth="1"/>
    <col min="4093" max="4093" width="10" style="304" customWidth="1"/>
    <col min="4094" max="4094" width="11" style="304" customWidth="1"/>
    <col min="4095" max="4095" width="11.140625" style="304" customWidth="1"/>
    <col min="4096" max="4096" width="13.42578125" style="304" customWidth="1"/>
    <col min="4097" max="4097" width="59.42578125" style="304" customWidth="1"/>
    <col min="4098" max="4098" width="19.7109375" style="304" customWidth="1"/>
    <col min="4099" max="4099" width="14.7109375" style="304" customWidth="1"/>
    <col min="4100" max="4347" width="9.140625" style="304"/>
    <col min="4348" max="4348" width="32.28515625" style="304" customWidth="1"/>
    <col min="4349" max="4349" width="10" style="304" customWidth="1"/>
    <col min="4350" max="4350" width="11" style="304" customWidth="1"/>
    <col min="4351" max="4351" width="11.140625" style="304" customWidth="1"/>
    <col min="4352" max="4352" width="13.42578125" style="304" customWidth="1"/>
    <col min="4353" max="4353" width="59.42578125" style="304" customWidth="1"/>
    <col min="4354" max="4354" width="19.7109375" style="304" customWidth="1"/>
    <col min="4355" max="4355" width="14.7109375" style="304" customWidth="1"/>
    <col min="4356" max="4603" width="9.140625" style="304"/>
    <col min="4604" max="4604" width="32.28515625" style="304" customWidth="1"/>
    <col min="4605" max="4605" width="10" style="304" customWidth="1"/>
    <col min="4606" max="4606" width="11" style="304" customWidth="1"/>
    <col min="4607" max="4607" width="11.140625" style="304" customWidth="1"/>
    <col min="4608" max="4608" width="13.42578125" style="304" customWidth="1"/>
    <col min="4609" max="4609" width="59.42578125" style="304" customWidth="1"/>
    <col min="4610" max="4610" width="19.7109375" style="304" customWidth="1"/>
    <col min="4611" max="4611" width="14.7109375" style="304" customWidth="1"/>
    <col min="4612" max="4859" width="9.140625" style="304"/>
    <col min="4860" max="4860" width="32.28515625" style="304" customWidth="1"/>
    <col min="4861" max="4861" width="10" style="304" customWidth="1"/>
    <col min="4862" max="4862" width="11" style="304" customWidth="1"/>
    <col min="4863" max="4863" width="11.140625" style="304" customWidth="1"/>
    <col min="4864" max="4864" width="13.42578125" style="304" customWidth="1"/>
    <col min="4865" max="4865" width="59.42578125" style="304" customWidth="1"/>
    <col min="4866" max="4866" width="19.7109375" style="304" customWidth="1"/>
    <col min="4867" max="4867" width="14.7109375" style="304" customWidth="1"/>
    <col min="4868" max="5115" width="9.140625" style="304"/>
    <col min="5116" max="5116" width="32.28515625" style="304" customWidth="1"/>
    <col min="5117" max="5117" width="10" style="304" customWidth="1"/>
    <col min="5118" max="5118" width="11" style="304" customWidth="1"/>
    <col min="5119" max="5119" width="11.140625" style="304" customWidth="1"/>
    <col min="5120" max="5120" width="13.42578125" style="304" customWidth="1"/>
    <col min="5121" max="5121" width="59.42578125" style="304" customWidth="1"/>
    <col min="5122" max="5122" width="19.7109375" style="304" customWidth="1"/>
    <col min="5123" max="5123" width="14.7109375" style="304" customWidth="1"/>
    <col min="5124" max="5371" width="9.140625" style="304"/>
    <col min="5372" max="5372" width="32.28515625" style="304" customWidth="1"/>
    <col min="5373" max="5373" width="10" style="304" customWidth="1"/>
    <col min="5374" max="5374" width="11" style="304" customWidth="1"/>
    <col min="5375" max="5375" width="11.140625" style="304" customWidth="1"/>
    <col min="5376" max="5376" width="13.42578125" style="304" customWidth="1"/>
    <col min="5377" max="5377" width="59.42578125" style="304" customWidth="1"/>
    <col min="5378" max="5378" width="19.7109375" style="304" customWidth="1"/>
    <col min="5379" max="5379" width="14.7109375" style="304" customWidth="1"/>
    <col min="5380" max="5627" width="9.140625" style="304"/>
    <col min="5628" max="5628" width="32.28515625" style="304" customWidth="1"/>
    <col min="5629" max="5629" width="10" style="304" customWidth="1"/>
    <col min="5630" max="5630" width="11" style="304" customWidth="1"/>
    <col min="5631" max="5631" width="11.140625" style="304" customWidth="1"/>
    <col min="5632" max="5632" width="13.42578125" style="304" customWidth="1"/>
    <col min="5633" max="5633" width="59.42578125" style="304" customWidth="1"/>
    <col min="5634" max="5634" width="19.7109375" style="304" customWidth="1"/>
    <col min="5635" max="5635" width="14.7109375" style="304" customWidth="1"/>
    <col min="5636" max="5883" width="9.140625" style="304"/>
    <col min="5884" max="5884" width="32.28515625" style="304" customWidth="1"/>
    <col min="5885" max="5885" width="10" style="304" customWidth="1"/>
    <col min="5886" max="5886" width="11" style="304" customWidth="1"/>
    <col min="5887" max="5887" width="11.140625" style="304" customWidth="1"/>
    <col min="5888" max="5888" width="13.42578125" style="304" customWidth="1"/>
    <col min="5889" max="5889" width="59.42578125" style="304" customWidth="1"/>
    <col min="5890" max="5890" width="19.7109375" style="304" customWidth="1"/>
    <col min="5891" max="5891" width="14.7109375" style="304" customWidth="1"/>
    <col min="5892" max="6139" width="9.140625" style="304"/>
    <col min="6140" max="6140" width="32.28515625" style="304" customWidth="1"/>
    <col min="6141" max="6141" width="10" style="304" customWidth="1"/>
    <col min="6142" max="6142" width="11" style="304" customWidth="1"/>
    <col min="6143" max="6143" width="11.140625" style="304" customWidth="1"/>
    <col min="6144" max="6144" width="13.42578125" style="304" customWidth="1"/>
    <col min="6145" max="6145" width="59.42578125" style="304" customWidth="1"/>
    <col min="6146" max="6146" width="19.7109375" style="304" customWidth="1"/>
    <col min="6147" max="6147" width="14.7109375" style="304" customWidth="1"/>
    <col min="6148" max="6395" width="9.140625" style="304"/>
    <col min="6396" max="6396" width="32.28515625" style="304" customWidth="1"/>
    <col min="6397" max="6397" width="10" style="304" customWidth="1"/>
    <col min="6398" max="6398" width="11" style="304" customWidth="1"/>
    <col min="6399" max="6399" width="11.140625" style="304" customWidth="1"/>
    <col min="6400" max="6400" width="13.42578125" style="304" customWidth="1"/>
    <col min="6401" max="6401" width="59.42578125" style="304" customWidth="1"/>
    <col min="6402" max="6402" width="19.7109375" style="304" customWidth="1"/>
    <col min="6403" max="6403" width="14.7109375" style="304" customWidth="1"/>
    <col min="6404" max="6651" width="9.140625" style="304"/>
    <col min="6652" max="6652" width="32.28515625" style="304" customWidth="1"/>
    <col min="6653" max="6653" width="10" style="304" customWidth="1"/>
    <col min="6654" max="6654" width="11" style="304" customWidth="1"/>
    <col min="6655" max="6655" width="11.140625" style="304" customWidth="1"/>
    <col min="6656" max="6656" width="13.42578125" style="304" customWidth="1"/>
    <col min="6657" max="6657" width="59.42578125" style="304" customWidth="1"/>
    <col min="6658" max="6658" width="19.7109375" style="304" customWidth="1"/>
    <col min="6659" max="6659" width="14.7109375" style="304" customWidth="1"/>
    <col min="6660" max="6907" width="9.140625" style="304"/>
    <col min="6908" max="6908" width="32.28515625" style="304" customWidth="1"/>
    <col min="6909" max="6909" width="10" style="304" customWidth="1"/>
    <col min="6910" max="6910" width="11" style="304" customWidth="1"/>
    <col min="6911" max="6911" width="11.140625" style="304" customWidth="1"/>
    <col min="6912" max="6912" width="13.42578125" style="304" customWidth="1"/>
    <col min="6913" max="6913" width="59.42578125" style="304" customWidth="1"/>
    <col min="6914" max="6914" width="19.7109375" style="304" customWidth="1"/>
    <col min="6915" max="6915" width="14.7109375" style="304" customWidth="1"/>
    <col min="6916" max="7163" width="9.140625" style="304"/>
    <col min="7164" max="7164" width="32.28515625" style="304" customWidth="1"/>
    <col min="7165" max="7165" width="10" style="304" customWidth="1"/>
    <col min="7166" max="7166" width="11" style="304" customWidth="1"/>
    <col min="7167" max="7167" width="11.140625" style="304" customWidth="1"/>
    <col min="7168" max="7168" width="13.42578125" style="304" customWidth="1"/>
    <col min="7169" max="7169" width="59.42578125" style="304" customWidth="1"/>
    <col min="7170" max="7170" width="19.7109375" style="304" customWidth="1"/>
    <col min="7171" max="7171" width="14.7109375" style="304" customWidth="1"/>
    <col min="7172" max="7419" width="9.140625" style="304"/>
    <col min="7420" max="7420" width="32.28515625" style="304" customWidth="1"/>
    <col min="7421" max="7421" width="10" style="304" customWidth="1"/>
    <col min="7422" max="7422" width="11" style="304" customWidth="1"/>
    <col min="7423" max="7423" width="11.140625" style="304" customWidth="1"/>
    <col min="7424" max="7424" width="13.42578125" style="304" customWidth="1"/>
    <col min="7425" max="7425" width="59.42578125" style="304" customWidth="1"/>
    <col min="7426" max="7426" width="19.7109375" style="304" customWidth="1"/>
    <col min="7427" max="7427" width="14.7109375" style="304" customWidth="1"/>
    <col min="7428" max="7675" width="9.140625" style="304"/>
    <col min="7676" max="7676" width="32.28515625" style="304" customWidth="1"/>
    <col min="7677" max="7677" width="10" style="304" customWidth="1"/>
    <col min="7678" max="7678" width="11" style="304" customWidth="1"/>
    <col min="7679" max="7679" width="11.140625" style="304" customWidth="1"/>
    <col min="7680" max="7680" width="13.42578125" style="304" customWidth="1"/>
    <col min="7681" max="7681" width="59.42578125" style="304" customWidth="1"/>
    <col min="7682" max="7682" width="19.7109375" style="304" customWidth="1"/>
    <col min="7683" max="7683" width="14.7109375" style="304" customWidth="1"/>
    <col min="7684" max="7931" width="9.140625" style="304"/>
    <col min="7932" max="7932" width="32.28515625" style="304" customWidth="1"/>
    <col min="7933" max="7933" width="10" style="304" customWidth="1"/>
    <col min="7934" max="7934" width="11" style="304" customWidth="1"/>
    <col min="7935" max="7935" width="11.140625" style="304" customWidth="1"/>
    <col min="7936" max="7936" width="13.42578125" style="304" customWidth="1"/>
    <col min="7937" max="7937" width="59.42578125" style="304" customWidth="1"/>
    <col min="7938" max="7938" width="19.7109375" style="304" customWidth="1"/>
    <col min="7939" max="7939" width="14.7109375" style="304" customWidth="1"/>
    <col min="7940" max="8187" width="9.140625" style="304"/>
    <col min="8188" max="8188" width="32.28515625" style="304" customWidth="1"/>
    <col min="8189" max="8189" width="10" style="304" customWidth="1"/>
    <col min="8190" max="8190" width="11" style="304" customWidth="1"/>
    <col min="8191" max="8191" width="11.140625" style="304" customWidth="1"/>
    <col min="8192" max="8192" width="13.42578125" style="304" customWidth="1"/>
    <col min="8193" max="8193" width="59.42578125" style="304" customWidth="1"/>
    <col min="8194" max="8194" width="19.7109375" style="304" customWidth="1"/>
    <col min="8195" max="8195" width="14.7109375" style="304" customWidth="1"/>
    <col min="8196" max="8443" width="9.140625" style="304"/>
    <col min="8444" max="8444" width="32.28515625" style="304" customWidth="1"/>
    <col min="8445" max="8445" width="10" style="304" customWidth="1"/>
    <col min="8446" max="8446" width="11" style="304" customWidth="1"/>
    <col min="8447" max="8447" width="11.140625" style="304" customWidth="1"/>
    <col min="8448" max="8448" width="13.42578125" style="304" customWidth="1"/>
    <col min="8449" max="8449" width="59.42578125" style="304" customWidth="1"/>
    <col min="8450" max="8450" width="19.7109375" style="304" customWidth="1"/>
    <col min="8451" max="8451" width="14.7109375" style="304" customWidth="1"/>
    <col min="8452" max="8699" width="9.140625" style="304"/>
    <col min="8700" max="8700" width="32.28515625" style="304" customWidth="1"/>
    <col min="8701" max="8701" width="10" style="304" customWidth="1"/>
    <col min="8702" max="8702" width="11" style="304" customWidth="1"/>
    <col min="8703" max="8703" width="11.140625" style="304" customWidth="1"/>
    <col min="8704" max="8704" width="13.42578125" style="304" customWidth="1"/>
    <col min="8705" max="8705" width="59.42578125" style="304" customWidth="1"/>
    <col min="8706" max="8706" width="19.7109375" style="304" customWidth="1"/>
    <col min="8707" max="8707" width="14.7109375" style="304" customWidth="1"/>
    <col min="8708" max="8955" width="9.140625" style="304"/>
    <col min="8956" max="8956" width="32.28515625" style="304" customWidth="1"/>
    <col min="8957" max="8957" width="10" style="304" customWidth="1"/>
    <col min="8958" max="8958" width="11" style="304" customWidth="1"/>
    <col min="8959" max="8959" width="11.140625" style="304" customWidth="1"/>
    <col min="8960" max="8960" width="13.42578125" style="304" customWidth="1"/>
    <col min="8961" max="8961" width="59.42578125" style="304" customWidth="1"/>
    <col min="8962" max="8962" width="19.7109375" style="304" customWidth="1"/>
    <col min="8963" max="8963" width="14.7109375" style="304" customWidth="1"/>
    <col min="8964" max="9211" width="9.140625" style="304"/>
    <col min="9212" max="9212" width="32.28515625" style="304" customWidth="1"/>
    <col min="9213" max="9213" width="10" style="304" customWidth="1"/>
    <col min="9214" max="9214" width="11" style="304" customWidth="1"/>
    <col min="9215" max="9215" width="11.140625" style="304" customWidth="1"/>
    <col min="9216" max="9216" width="13.42578125" style="304" customWidth="1"/>
    <col min="9217" max="9217" width="59.42578125" style="304" customWidth="1"/>
    <col min="9218" max="9218" width="19.7109375" style="304" customWidth="1"/>
    <col min="9219" max="9219" width="14.7109375" style="304" customWidth="1"/>
    <col min="9220" max="9467" width="9.140625" style="304"/>
    <col min="9468" max="9468" width="32.28515625" style="304" customWidth="1"/>
    <col min="9469" max="9469" width="10" style="304" customWidth="1"/>
    <col min="9470" max="9470" width="11" style="304" customWidth="1"/>
    <col min="9471" max="9471" width="11.140625" style="304" customWidth="1"/>
    <col min="9472" max="9472" width="13.42578125" style="304" customWidth="1"/>
    <col min="9473" max="9473" width="59.42578125" style="304" customWidth="1"/>
    <col min="9474" max="9474" width="19.7109375" style="304" customWidth="1"/>
    <col min="9475" max="9475" width="14.7109375" style="304" customWidth="1"/>
    <col min="9476" max="9723" width="9.140625" style="304"/>
    <col min="9724" max="9724" width="32.28515625" style="304" customWidth="1"/>
    <col min="9725" max="9725" width="10" style="304" customWidth="1"/>
    <col min="9726" max="9726" width="11" style="304" customWidth="1"/>
    <col min="9727" max="9727" width="11.140625" style="304" customWidth="1"/>
    <col min="9728" max="9728" width="13.42578125" style="304" customWidth="1"/>
    <col min="9729" max="9729" width="59.42578125" style="304" customWidth="1"/>
    <col min="9730" max="9730" width="19.7109375" style="304" customWidth="1"/>
    <col min="9731" max="9731" width="14.7109375" style="304" customWidth="1"/>
    <col min="9732" max="9979" width="9.140625" style="304"/>
    <col min="9980" max="9980" width="32.28515625" style="304" customWidth="1"/>
    <col min="9981" max="9981" width="10" style="304" customWidth="1"/>
    <col min="9982" max="9982" width="11" style="304" customWidth="1"/>
    <col min="9983" max="9983" width="11.140625" style="304" customWidth="1"/>
    <col min="9984" max="9984" width="13.42578125" style="304" customWidth="1"/>
    <col min="9985" max="9985" width="59.42578125" style="304" customWidth="1"/>
    <col min="9986" max="9986" width="19.7109375" style="304" customWidth="1"/>
    <col min="9987" max="9987" width="14.7109375" style="304" customWidth="1"/>
    <col min="9988" max="10235" width="9.140625" style="304"/>
    <col min="10236" max="10236" width="32.28515625" style="304" customWidth="1"/>
    <col min="10237" max="10237" width="10" style="304" customWidth="1"/>
    <col min="10238" max="10238" width="11" style="304" customWidth="1"/>
    <col min="10239" max="10239" width="11.140625" style="304" customWidth="1"/>
    <col min="10240" max="10240" width="13.42578125" style="304" customWidth="1"/>
    <col min="10241" max="10241" width="59.42578125" style="304" customWidth="1"/>
    <col min="10242" max="10242" width="19.7109375" style="304" customWidth="1"/>
    <col min="10243" max="10243" width="14.7109375" style="304" customWidth="1"/>
    <col min="10244" max="10491" width="9.140625" style="304"/>
    <col min="10492" max="10492" width="32.28515625" style="304" customWidth="1"/>
    <col min="10493" max="10493" width="10" style="304" customWidth="1"/>
    <col min="10494" max="10494" width="11" style="304" customWidth="1"/>
    <col min="10495" max="10495" width="11.140625" style="304" customWidth="1"/>
    <col min="10496" max="10496" width="13.42578125" style="304" customWidth="1"/>
    <col min="10497" max="10497" width="59.42578125" style="304" customWidth="1"/>
    <col min="10498" max="10498" width="19.7109375" style="304" customWidth="1"/>
    <col min="10499" max="10499" width="14.7109375" style="304" customWidth="1"/>
    <col min="10500" max="10747" width="9.140625" style="304"/>
    <col min="10748" max="10748" width="32.28515625" style="304" customWidth="1"/>
    <col min="10749" max="10749" width="10" style="304" customWidth="1"/>
    <col min="10750" max="10750" width="11" style="304" customWidth="1"/>
    <col min="10751" max="10751" width="11.140625" style="304" customWidth="1"/>
    <col min="10752" max="10752" width="13.42578125" style="304" customWidth="1"/>
    <col min="10753" max="10753" width="59.42578125" style="304" customWidth="1"/>
    <col min="10754" max="10754" width="19.7109375" style="304" customWidth="1"/>
    <col min="10755" max="10755" width="14.7109375" style="304" customWidth="1"/>
    <col min="10756" max="11003" width="9.140625" style="304"/>
    <col min="11004" max="11004" width="32.28515625" style="304" customWidth="1"/>
    <col min="11005" max="11005" width="10" style="304" customWidth="1"/>
    <col min="11006" max="11006" width="11" style="304" customWidth="1"/>
    <col min="11007" max="11007" width="11.140625" style="304" customWidth="1"/>
    <col min="11008" max="11008" width="13.42578125" style="304" customWidth="1"/>
    <col min="11009" max="11009" width="59.42578125" style="304" customWidth="1"/>
    <col min="11010" max="11010" width="19.7109375" style="304" customWidth="1"/>
    <col min="11011" max="11011" width="14.7109375" style="304" customWidth="1"/>
    <col min="11012" max="11259" width="9.140625" style="304"/>
    <col min="11260" max="11260" width="32.28515625" style="304" customWidth="1"/>
    <col min="11261" max="11261" width="10" style="304" customWidth="1"/>
    <col min="11262" max="11262" width="11" style="304" customWidth="1"/>
    <col min="11263" max="11263" width="11.140625" style="304" customWidth="1"/>
    <col min="11264" max="11264" width="13.42578125" style="304" customWidth="1"/>
    <col min="11265" max="11265" width="59.42578125" style="304" customWidth="1"/>
    <col min="11266" max="11266" width="19.7109375" style="304" customWidth="1"/>
    <col min="11267" max="11267" width="14.7109375" style="304" customWidth="1"/>
    <col min="11268" max="11515" width="9.140625" style="304"/>
    <col min="11516" max="11516" width="32.28515625" style="304" customWidth="1"/>
    <col min="11517" max="11517" width="10" style="304" customWidth="1"/>
    <col min="11518" max="11518" width="11" style="304" customWidth="1"/>
    <col min="11519" max="11519" width="11.140625" style="304" customWidth="1"/>
    <col min="11520" max="11520" width="13.42578125" style="304" customWidth="1"/>
    <col min="11521" max="11521" width="59.42578125" style="304" customWidth="1"/>
    <col min="11522" max="11522" width="19.7109375" style="304" customWidth="1"/>
    <col min="11523" max="11523" width="14.7109375" style="304" customWidth="1"/>
    <col min="11524" max="11771" width="9.140625" style="304"/>
    <col min="11772" max="11772" width="32.28515625" style="304" customWidth="1"/>
    <col min="11773" max="11773" width="10" style="304" customWidth="1"/>
    <col min="11774" max="11774" width="11" style="304" customWidth="1"/>
    <col min="11775" max="11775" width="11.140625" style="304" customWidth="1"/>
    <col min="11776" max="11776" width="13.42578125" style="304" customWidth="1"/>
    <col min="11777" max="11777" width="59.42578125" style="304" customWidth="1"/>
    <col min="11778" max="11778" width="19.7109375" style="304" customWidth="1"/>
    <col min="11779" max="11779" width="14.7109375" style="304" customWidth="1"/>
    <col min="11780" max="12027" width="9.140625" style="304"/>
    <col min="12028" max="12028" width="32.28515625" style="304" customWidth="1"/>
    <col min="12029" max="12029" width="10" style="304" customWidth="1"/>
    <col min="12030" max="12030" width="11" style="304" customWidth="1"/>
    <col min="12031" max="12031" width="11.140625" style="304" customWidth="1"/>
    <col min="12032" max="12032" width="13.42578125" style="304" customWidth="1"/>
    <col min="12033" max="12033" width="59.42578125" style="304" customWidth="1"/>
    <col min="12034" max="12034" width="19.7109375" style="304" customWidth="1"/>
    <col min="12035" max="12035" width="14.7109375" style="304" customWidth="1"/>
    <col min="12036" max="12283" width="9.140625" style="304"/>
    <col min="12284" max="12284" width="32.28515625" style="304" customWidth="1"/>
    <col min="12285" max="12285" width="10" style="304" customWidth="1"/>
    <col min="12286" max="12286" width="11" style="304" customWidth="1"/>
    <col min="12287" max="12287" width="11.140625" style="304" customWidth="1"/>
    <col min="12288" max="12288" width="13.42578125" style="304" customWidth="1"/>
    <col min="12289" max="12289" width="59.42578125" style="304" customWidth="1"/>
    <col min="12290" max="12290" width="19.7109375" style="304" customWidth="1"/>
    <col min="12291" max="12291" width="14.7109375" style="304" customWidth="1"/>
    <col min="12292" max="12539" width="9.140625" style="304"/>
    <col min="12540" max="12540" width="32.28515625" style="304" customWidth="1"/>
    <col min="12541" max="12541" width="10" style="304" customWidth="1"/>
    <col min="12542" max="12542" width="11" style="304" customWidth="1"/>
    <col min="12543" max="12543" width="11.140625" style="304" customWidth="1"/>
    <col min="12544" max="12544" width="13.42578125" style="304" customWidth="1"/>
    <col min="12545" max="12545" width="59.42578125" style="304" customWidth="1"/>
    <col min="12546" max="12546" width="19.7109375" style="304" customWidth="1"/>
    <col min="12547" max="12547" width="14.7109375" style="304" customWidth="1"/>
    <col min="12548" max="12795" width="9.140625" style="304"/>
    <col min="12796" max="12796" width="32.28515625" style="304" customWidth="1"/>
    <col min="12797" max="12797" width="10" style="304" customWidth="1"/>
    <col min="12798" max="12798" width="11" style="304" customWidth="1"/>
    <col min="12799" max="12799" width="11.140625" style="304" customWidth="1"/>
    <col min="12800" max="12800" width="13.42578125" style="304" customWidth="1"/>
    <col min="12801" max="12801" width="59.42578125" style="304" customWidth="1"/>
    <col min="12802" max="12802" width="19.7109375" style="304" customWidth="1"/>
    <col min="12803" max="12803" width="14.7109375" style="304" customWidth="1"/>
    <col min="12804" max="13051" width="9.140625" style="304"/>
    <col min="13052" max="13052" width="32.28515625" style="304" customWidth="1"/>
    <col min="13053" max="13053" width="10" style="304" customWidth="1"/>
    <col min="13054" max="13054" width="11" style="304" customWidth="1"/>
    <col min="13055" max="13055" width="11.140625" style="304" customWidth="1"/>
    <col min="13056" max="13056" width="13.42578125" style="304" customWidth="1"/>
    <col min="13057" max="13057" width="59.42578125" style="304" customWidth="1"/>
    <col min="13058" max="13058" width="19.7109375" style="304" customWidth="1"/>
    <col min="13059" max="13059" width="14.7109375" style="304" customWidth="1"/>
    <col min="13060" max="13307" width="9.140625" style="304"/>
    <col min="13308" max="13308" width="32.28515625" style="304" customWidth="1"/>
    <col min="13309" max="13309" width="10" style="304" customWidth="1"/>
    <col min="13310" max="13310" width="11" style="304" customWidth="1"/>
    <col min="13311" max="13311" width="11.140625" style="304" customWidth="1"/>
    <col min="13312" max="13312" width="13.42578125" style="304" customWidth="1"/>
    <col min="13313" max="13313" width="59.42578125" style="304" customWidth="1"/>
    <col min="13314" max="13314" width="19.7109375" style="304" customWidth="1"/>
    <col min="13315" max="13315" width="14.7109375" style="304" customWidth="1"/>
    <col min="13316" max="13563" width="9.140625" style="304"/>
    <col min="13564" max="13564" width="32.28515625" style="304" customWidth="1"/>
    <col min="13565" max="13565" width="10" style="304" customWidth="1"/>
    <col min="13566" max="13566" width="11" style="304" customWidth="1"/>
    <col min="13567" max="13567" width="11.140625" style="304" customWidth="1"/>
    <col min="13568" max="13568" width="13.42578125" style="304" customWidth="1"/>
    <col min="13569" max="13569" width="59.42578125" style="304" customWidth="1"/>
    <col min="13570" max="13570" width="19.7109375" style="304" customWidth="1"/>
    <col min="13571" max="13571" width="14.7109375" style="304" customWidth="1"/>
    <col min="13572" max="13819" width="9.140625" style="304"/>
    <col min="13820" max="13820" width="32.28515625" style="304" customWidth="1"/>
    <col min="13821" max="13821" width="10" style="304" customWidth="1"/>
    <col min="13822" max="13822" width="11" style="304" customWidth="1"/>
    <col min="13823" max="13823" width="11.140625" style="304" customWidth="1"/>
    <col min="13824" max="13824" width="13.42578125" style="304" customWidth="1"/>
    <col min="13825" max="13825" width="59.42578125" style="304" customWidth="1"/>
    <col min="13826" max="13826" width="19.7109375" style="304" customWidth="1"/>
    <col min="13827" max="13827" width="14.7109375" style="304" customWidth="1"/>
    <col min="13828" max="14075" width="9.140625" style="304"/>
    <col min="14076" max="14076" width="32.28515625" style="304" customWidth="1"/>
    <col min="14077" max="14077" width="10" style="304" customWidth="1"/>
    <col min="14078" max="14078" width="11" style="304" customWidth="1"/>
    <col min="14079" max="14079" width="11.140625" style="304" customWidth="1"/>
    <col min="14080" max="14080" width="13.42578125" style="304" customWidth="1"/>
    <col min="14081" max="14081" width="59.42578125" style="304" customWidth="1"/>
    <col min="14082" max="14082" width="19.7109375" style="304" customWidth="1"/>
    <col min="14083" max="14083" width="14.7109375" style="304" customWidth="1"/>
    <col min="14084" max="14331" width="9.140625" style="304"/>
    <col min="14332" max="14332" width="32.28515625" style="304" customWidth="1"/>
    <col min="14333" max="14333" width="10" style="304" customWidth="1"/>
    <col min="14334" max="14334" width="11" style="304" customWidth="1"/>
    <col min="14335" max="14335" width="11.140625" style="304" customWidth="1"/>
    <col min="14336" max="14336" width="13.42578125" style="304" customWidth="1"/>
    <col min="14337" max="14337" width="59.42578125" style="304" customWidth="1"/>
    <col min="14338" max="14338" width="19.7109375" style="304" customWidth="1"/>
    <col min="14339" max="14339" width="14.7109375" style="304" customWidth="1"/>
    <col min="14340" max="14587" width="9.140625" style="304"/>
    <col min="14588" max="14588" width="32.28515625" style="304" customWidth="1"/>
    <col min="14589" max="14589" width="10" style="304" customWidth="1"/>
    <col min="14590" max="14590" width="11" style="304" customWidth="1"/>
    <col min="14591" max="14591" width="11.140625" style="304" customWidth="1"/>
    <col min="14592" max="14592" width="13.42578125" style="304" customWidth="1"/>
    <col min="14593" max="14593" width="59.42578125" style="304" customWidth="1"/>
    <col min="14594" max="14594" width="19.7109375" style="304" customWidth="1"/>
    <col min="14595" max="14595" width="14.7109375" style="304" customWidth="1"/>
    <col min="14596" max="14843" width="9.140625" style="304"/>
    <col min="14844" max="14844" width="32.28515625" style="304" customWidth="1"/>
    <col min="14845" max="14845" width="10" style="304" customWidth="1"/>
    <col min="14846" max="14846" width="11" style="304" customWidth="1"/>
    <col min="14847" max="14847" width="11.140625" style="304" customWidth="1"/>
    <col min="14848" max="14848" width="13.42578125" style="304" customWidth="1"/>
    <col min="14849" max="14849" width="59.42578125" style="304" customWidth="1"/>
    <col min="14850" max="14850" width="19.7109375" style="304" customWidth="1"/>
    <col min="14851" max="14851" width="14.7109375" style="304" customWidth="1"/>
    <col min="14852" max="15099" width="9.140625" style="304"/>
    <col min="15100" max="15100" width="32.28515625" style="304" customWidth="1"/>
    <col min="15101" max="15101" width="10" style="304" customWidth="1"/>
    <col min="15102" max="15102" width="11" style="304" customWidth="1"/>
    <col min="15103" max="15103" width="11.140625" style="304" customWidth="1"/>
    <col min="15104" max="15104" width="13.42578125" style="304" customWidth="1"/>
    <col min="15105" max="15105" width="59.42578125" style="304" customWidth="1"/>
    <col min="15106" max="15106" width="19.7109375" style="304" customWidth="1"/>
    <col min="15107" max="15107" width="14.7109375" style="304" customWidth="1"/>
    <col min="15108" max="15355" width="9.140625" style="304"/>
    <col min="15356" max="15356" width="32.28515625" style="304" customWidth="1"/>
    <col min="15357" max="15357" width="10" style="304" customWidth="1"/>
    <col min="15358" max="15358" width="11" style="304" customWidth="1"/>
    <col min="15359" max="15359" width="11.140625" style="304" customWidth="1"/>
    <col min="15360" max="15360" width="13.42578125" style="304" customWidth="1"/>
    <col min="15361" max="15361" width="59.42578125" style="304" customWidth="1"/>
    <col min="15362" max="15362" width="19.7109375" style="304" customWidth="1"/>
    <col min="15363" max="15363" width="14.7109375" style="304" customWidth="1"/>
    <col min="15364" max="15611" width="9.140625" style="304"/>
    <col min="15612" max="15612" width="32.28515625" style="304" customWidth="1"/>
    <col min="15613" max="15613" width="10" style="304" customWidth="1"/>
    <col min="15614" max="15614" width="11" style="304" customWidth="1"/>
    <col min="15615" max="15615" width="11.140625" style="304" customWidth="1"/>
    <col min="15616" max="15616" width="13.42578125" style="304" customWidth="1"/>
    <col min="15617" max="15617" width="59.42578125" style="304" customWidth="1"/>
    <col min="15618" max="15618" width="19.7109375" style="304" customWidth="1"/>
    <col min="15619" max="15619" width="14.7109375" style="304" customWidth="1"/>
    <col min="15620" max="15867" width="9.140625" style="304"/>
    <col min="15868" max="15868" width="32.28515625" style="304" customWidth="1"/>
    <col min="15869" max="15869" width="10" style="304" customWidth="1"/>
    <col min="15870" max="15870" width="11" style="304" customWidth="1"/>
    <col min="15871" max="15871" width="11.140625" style="304" customWidth="1"/>
    <col min="15872" max="15872" width="13.42578125" style="304" customWidth="1"/>
    <col min="15873" max="15873" width="59.42578125" style="304" customWidth="1"/>
    <col min="15874" max="15874" width="19.7109375" style="304" customWidth="1"/>
    <col min="15875" max="15875" width="14.7109375" style="304" customWidth="1"/>
    <col min="15876" max="16123" width="9.140625" style="304"/>
    <col min="16124" max="16124" width="32.28515625" style="304" customWidth="1"/>
    <col min="16125" max="16125" width="10" style="304" customWidth="1"/>
    <col min="16126" max="16126" width="11" style="304" customWidth="1"/>
    <col min="16127" max="16127" width="11.140625" style="304" customWidth="1"/>
    <col min="16128" max="16128" width="13.42578125" style="304" customWidth="1"/>
    <col min="16129" max="16129" width="59.42578125" style="304" customWidth="1"/>
    <col min="16130" max="16130" width="19.7109375" style="304" customWidth="1"/>
    <col min="16131" max="16131" width="14.7109375" style="304" customWidth="1"/>
    <col min="16132" max="16384" width="9.140625" style="304"/>
  </cols>
  <sheetData>
    <row r="1" spans="1:6" s="303" customFormat="1" ht="15" customHeight="1" x14ac:dyDescent="0.2">
      <c r="A1" s="302" t="s">
        <v>370</v>
      </c>
      <c r="E1" s="302"/>
      <c r="F1" s="302"/>
    </row>
    <row r="2" spans="1:6" s="303" customFormat="1" ht="15" customHeight="1" x14ac:dyDescent="0.2">
      <c r="A2" s="302" t="str">
        <f>[1]BYDEPT!A2</f>
        <v>JANUARY 1- DECEMBER 31, 2016</v>
      </c>
      <c r="E2" s="302"/>
      <c r="F2" s="302"/>
    </row>
    <row r="3" spans="1:6" s="303" customFormat="1" ht="15" customHeight="1" x14ac:dyDescent="0.2">
      <c r="A3" s="302" t="s">
        <v>308</v>
      </c>
    </row>
    <row r="4" spans="1:6" s="303" customFormat="1" ht="15" customHeight="1" x14ac:dyDescent="0.2">
      <c r="A4" s="381" t="s">
        <v>2</v>
      </c>
      <c r="B4" s="383" t="s">
        <v>309</v>
      </c>
      <c r="C4" s="383"/>
      <c r="D4" s="383"/>
      <c r="E4" s="384" t="s">
        <v>45</v>
      </c>
      <c r="F4" s="381" t="s">
        <v>310</v>
      </c>
    </row>
    <row r="5" spans="1:6" ht="16.5" customHeight="1" x14ac:dyDescent="0.2">
      <c r="A5" s="382"/>
      <c r="B5" s="350" t="s">
        <v>213</v>
      </c>
      <c r="C5" s="350" t="s">
        <v>214</v>
      </c>
      <c r="D5" s="350" t="s">
        <v>215</v>
      </c>
      <c r="E5" s="383"/>
      <c r="F5" s="382"/>
    </row>
    <row r="6" spans="1:6" ht="16.5" customHeight="1" x14ac:dyDescent="0.2">
      <c r="A6" s="305" t="s">
        <v>311</v>
      </c>
      <c r="B6" s="306">
        <f>B7+B76</f>
        <v>0</v>
      </c>
      <c r="C6" s="306">
        <f>C7+C76</f>
        <v>0</v>
      </c>
      <c r="D6" s="306">
        <f>D7+D76</f>
        <v>0</v>
      </c>
      <c r="E6" s="306"/>
      <c r="F6" s="307"/>
    </row>
    <row r="7" spans="1:6" ht="16.5" customHeight="1" x14ac:dyDescent="0.2">
      <c r="A7" s="308" t="s">
        <v>312</v>
      </c>
      <c r="B7" s="309">
        <f>B8+B14+B24+B29+B34+B42+B46+B57+B61+B65</f>
        <v>0</v>
      </c>
      <c r="C7" s="309">
        <f>C8+C14+C24+C29+C34+C42+C46+C57+C61+C65</f>
        <v>-42974932</v>
      </c>
      <c r="D7" s="309">
        <f>D8+D14+D24+D29+D34+D42+D46+D57+D61+D65</f>
        <v>0</v>
      </c>
      <c r="E7" s="309">
        <f>E8+E14+E24+E29+E34+E42+E46+E57+E61+E65</f>
        <v>-42974932</v>
      </c>
      <c r="F7" s="310"/>
    </row>
    <row r="8" spans="1:6" ht="16.5" hidden="1" customHeight="1" x14ac:dyDescent="0.2">
      <c r="A8" s="311" t="s">
        <v>313</v>
      </c>
      <c r="B8" s="309">
        <f>SUM(B10:B12)</f>
        <v>0</v>
      </c>
      <c r="C8" s="309">
        <f>SUM(C10:C12)</f>
        <v>0</v>
      </c>
      <c r="D8" s="309">
        <f>SUM(D10:D12)</f>
        <v>0</v>
      </c>
      <c r="E8" s="309">
        <f>SUM(E10:E12)</f>
        <v>0</v>
      </c>
      <c r="F8" s="310"/>
    </row>
    <row r="9" spans="1:6" ht="16.5" hidden="1" customHeight="1" x14ac:dyDescent="0.2">
      <c r="A9" s="312" t="s">
        <v>314</v>
      </c>
      <c r="B9" s="310"/>
      <c r="C9" s="310"/>
      <c r="D9" s="310"/>
      <c r="E9" s="310"/>
      <c r="F9" s="310"/>
    </row>
    <row r="10" spans="1:6" ht="27.75" hidden="1" customHeight="1" x14ac:dyDescent="0.2">
      <c r="A10" s="313" t="s">
        <v>315</v>
      </c>
      <c r="B10" s="314"/>
      <c r="C10" s="314"/>
      <c r="D10" s="314"/>
      <c r="E10" s="314">
        <f>SUM(B10:D10)</f>
        <v>0</v>
      </c>
      <c r="F10" s="315" t="s">
        <v>316</v>
      </c>
    </row>
    <row r="11" spans="1:6" ht="29.25" hidden="1" customHeight="1" x14ac:dyDescent="0.2">
      <c r="A11" s="313" t="s">
        <v>317</v>
      </c>
      <c r="B11" s="314"/>
      <c r="C11" s="314"/>
      <c r="D11" s="314"/>
      <c r="E11" s="314">
        <f>SUM(B11:D11)</f>
        <v>0</v>
      </c>
      <c r="F11" s="315" t="s">
        <v>318</v>
      </c>
    </row>
    <row r="12" spans="1:6" ht="29.25" hidden="1" customHeight="1" x14ac:dyDescent="0.2">
      <c r="A12" s="313" t="s">
        <v>319</v>
      </c>
      <c r="B12" s="314"/>
      <c r="C12" s="314"/>
      <c r="D12" s="314"/>
      <c r="E12" s="314">
        <f>SUM(B12:D12)</f>
        <v>0</v>
      </c>
      <c r="F12" s="315" t="s">
        <v>320</v>
      </c>
    </row>
    <row r="13" spans="1:6" ht="16.5" hidden="1" customHeight="1" x14ac:dyDescent="0.2">
      <c r="A13" s="308"/>
      <c r="B13" s="310"/>
      <c r="C13" s="310"/>
      <c r="D13" s="310"/>
      <c r="E13" s="310"/>
      <c r="F13" s="310"/>
    </row>
    <row r="14" spans="1:6" ht="17.25" customHeight="1" x14ac:dyDescent="0.2">
      <c r="A14" s="316" t="s">
        <v>321</v>
      </c>
      <c r="B14" s="317">
        <f>B15+B22</f>
        <v>0</v>
      </c>
      <c r="C14" s="317">
        <f>C15+C22</f>
        <v>0</v>
      </c>
      <c r="D14" s="317">
        <f>D15+D22</f>
        <v>-7377167</v>
      </c>
      <c r="E14" s="317">
        <f>E15+E22</f>
        <v>-7377167</v>
      </c>
      <c r="F14" s="318"/>
    </row>
    <row r="15" spans="1:6" s="321" customFormat="1" ht="15" customHeight="1" x14ac:dyDescent="0.2">
      <c r="A15" s="312" t="s">
        <v>322</v>
      </c>
      <c r="B15" s="319">
        <f>SUM(B16:B19)</f>
        <v>0</v>
      </c>
      <c r="C15" s="320">
        <f>SUM(C16:C19)</f>
        <v>0</v>
      </c>
      <c r="D15" s="320">
        <f>SUM(D16:D19)</f>
        <v>-7377167</v>
      </c>
      <c r="E15" s="320">
        <f>SUM(E16:E19)</f>
        <v>-7377167</v>
      </c>
      <c r="F15" s="318"/>
    </row>
    <row r="16" spans="1:6" ht="17.25" customHeight="1" x14ac:dyDescent="0.2">
      <c r="A16" s="312" t="s">
        <v>314</v>
      </c>
      <c r="B16" s="322"/>
      <c r="C16" s="322"/>
      <c r="D16" s="322"/>
      <c r="E16" s="322"/>
      <c r="F16" s="322"/>
    </row>
    <row r="17" spans="1:6" ht="30.75" customHeight="1" x14ac:dyDescent="0.2">
      <c r="A17" s="313" t="s">
        <v>323</v>
      </c>
      <c r="B17" s="323"/>
      <c r="C17" s="323"/>
      <c r="D17" s="323">
        <v>-7377167</v>
      </c>
      <c r="E17" s="323">
        <f>SUM(B17:D17)</f>
        <v>-7377167</v>
      </c>
      <c r="F17" s="315" t="s">
        <v>324</v>
      </c>
    </row>
    <row r="18" spans="1:6" ht="33.75" hidden="1" customHeight="1" x14ac:dyDescent="0.2">
      <c r="A18" s="313" t="s">
        <v>325</v>
      </c>
      <c r="B18" s="323"/>
      <c r="C18" s="323"/>
      <c r="D18" s="323"/>
      <c r="E18" s="323">
        <f>SUM(B18:D18)</f>
        <v>0</v>
      </c>
      <c r="F18" s="315" t="s">
        <v>326</v>
      </c>
    </row>
    <row r="19" spans="1:6" ht="43.5" hidden="1" customHeight="1" x14ac:dyDescent="0.2">
      <c r="A19" s="313" t="s">
        <v>327</v>
      </c>
      <c r="B19" s="323"/>
      <c r="C19" s="323"/>
      <c r="D19" s="323"/>
      <c r="E19" s="323">
        <f>SUM(B19:D19)</f>
        <v>0</v>
      </c>
      <c r="F19" s="315" t="s">
        <v>328</v>
      </c>
    </row>
    <row r="20" spans="1:6" ht="17.25" hidden="1" customHeight="1" x14ac:dyDescent="0.2">
      <c r="A20" s="312" t="s">
        <v>329</v>
      </c>
      <c r="B20" s="323"/>
      <c r="C20" s="323"/>
      <c r="D20" s="323"/>
      <c r="E20" s="323"/>
      <c r="F20" s="315"/>
    </row>
    <row r="21" spans="1:6" ht="18" hidden="1" customHeight="1" x14ac:dyDescent="0.2">
      <c r="A21" s="312" t="s">
        <v>314</v>
      </c>
      <c r="B21" s="323"/>
      <c r="C21" s="323"/>
      <c r="D21" s="323"/>
      <c r="E21" s="323"/>
      <c r="F21" s="315"/>
    </row>
    <row r="22" spans="1:6" ht="30" hidden="1" customHeight="1" x14ac:dyDescent="0.2">
      <c r="A22" s="313" t="s">
        <v>330</v>
      </c>
      <c r="B22" s="324"/>
      <c r="C22" s="324"/>
      <c r="D22" s="324"/>
      <c r="E22" s="324">
        <f>SUM(B22:D22)</f>
        <v>0</v>
      </c>
      <c r="F22" s="315" t="s">
        <v>331</v>
      </c>
    </row>
    <row r="23" spans="1:6" ht="12" customHeight="1" x14ac:dyDescent="0.2">
      <c r="A23" s="312"/>
      <c r="B23" s="322"/>
      <c r="C23" s="322"/>
      <c r="D23" s="322"/>
      <c r="E23" s="322"/>
      <c r="F23" s="322"/>
    </row>
    <row r="24" spans="1:6" ht="15" customHeight="1" x14ac:dyDescent="0.2">
      <c r="A24" s="316" t="s">
        <v>332</v>
      </c>
      <c r="B24" s="317">
        <f>SUM(B26:B27)</f>
        <v>529654</v>
      </c>
      <c r="C24" s="317">
        <f>SUM(C26:C27)</f>
        <v>0</v>
      </c>
      <c r="D24" s="317">
        <f>SUM(D26:D27)</f>
        <v>0</v>
      </c>
      <c r="E24" s="317">
        <f>SUM(E26:E27)</f>
        <v>529654</v>
      </c>
      <c r="F24" s="318"/>
    </row>
    <row r="25" spans="1:6" ht="15" customHeight="1" x14ac:dyDescent="0.2">
      <c r="A25" s="312" t="s">
        <v>322</v>
      </c>
      <c r="B25" s="318"/>
      <c r="C25" s="318"/>
      <c r="D25" s="318"/>
      <c r="E25" s="318"/>
      <c r="F25" s="318"/>
    </row>
    <row r="26" spans="1:6" ht="15" customHeight="1" x14ac:dyDescent="0.2">
      <c r="A26" s="312" t="s">
        <v>333</v>
      </c>
      <c r="B26" s="322"/>
      <c r="C26" s="322"/>
      <c r="D26" s="322"/>
      <c r="E26" s="322"/>
      <c r="F26" s="322"/>
    </row>
    <row r="27" spans="1:6" s="326" customFormat="1" ht="31.5" customHeight="1" x14ac:dyDescent="0.2">
      <c r="A27" s="313" t="s">
        <v>334</v>
      </c>
      <c r="B27" s="325">
        <f>165235+49911+41195+43058+85518+46699+51347+46691</f>
        <v>529654</v>
      </c>
      <c r="C27" s="324"/>
      <c r="D27" s="324"/>
      <c r="E27" s="324">
        <f>SUM(B27:D27)</f>
        <v>529654</v>
      </c>
      <c r="F27" s="315" t="s">
        <v>335</v>
      </c>
    </row>
    <row r="28" spans="1:6" ht="12" customHeight="1" x14ac:dyDescent="0.2">
      <c r="A28" s="312"/>
      <c r="B28" s="322"/>
      <c r="C28" s="322"/>
      <c r="D28" s="322"/>
      <c r="E28" s="322"/>
      <c r="F28" s="322"/>
    </row>
    <row r="29" spans="1:6" ht="15" customHeight="1" x14ac:dyDescent="0.2">
      <c r="A29" s="316" t="s">
        <v>336</v>
      </c>
      <c r="B29" s="317">
        <f>SUM(B31:B32)</f>
        <v>-267759</v>
      </c>
      <c r="C29" s="317">
        <f>SUM(C31:C32)</f>
        <v>0</v>
      </c>
      <c r="D29" s="317">
        <f>SUM(D31:D32)</f>
        <v>-73182500</v>
      </c>
      <c r="E29" s="317">
        <f>SUM(E31:E32)</f>
        <v>-73450259</v>
      </c>
      <c r="F29" s="318"/>
    </row>
    <row r="30" spans="1:6" ht="15" customHeight="1" x14ac:dyDescent="0.2">
      <c r="A30" s="312" t="s">
        <v>337</v>
      </c>
      <c r="B30" s="322"/>
      <c r="C30" s="322"/>
      <c r="D30" s="322"/>
      <c r="E30" s="322"/>
      <c r="F30" s="322"/>
    </row>
    <row r="31" spans="1:6" ht="34.5" customHeight="1" x14ac:dyDescent="0.2">
      <c r="A31" s="313" t="s">
        <v>338</v>
      </c>
      <c r="B31" s="327">
        <v>-267759</v>
      </c>
      <c r="C31" s="328"/>
      <c r="D31" s="328"/>
      <c r="E31" s="329">
        <f>SUM(B31:D31)</f>
        <v>-267759</v>
      </c>
      <c r="F31" s="315" t="s">
        <v>339</v>
      </c>
    </row>
    <row r="32" spans="1:6" s="326" customFormat="1" ht="31.5" customHeight="1" x14ac:dyDescent="0.2">
      <c r="A32" s="313" t="s">
        <v>196</v>
      </c>
      <c r="B32" s="324"/>
      <c r="C32" s="324"/>
      <c r="D32" s="330">
        <v>-73182500</v>
      </c>
      <c r="E32" s="323">
        <f>SUM(B32:D32)</f>
        <v>-73182500</v>
      </c>
      <c r="F32" s="315" t="s">
        <v>340</v>
      </c>
    </row>
    <row r="33" spans="1:6" ht="10.5" customHeight="1" x14ac:dyDescent="0.2">
      <c r="A33" s="312"/>
      <c r="B33" s="322"/>
      <c r="C33" s="322"/>
      <c r="D33" s="322"/>
      <c r="E33" s="322"/>
      <c r="F33" s="322"/>
    </row>
    <row r="34" spans="1:6" ht="15" customHeight="1" x14ac:dyDescent="0.2">
      <c r="A34" s="316" t="s">
        <v>341</v>
      </c>
      <c r="B34" s="317">
        <f>SUM(B36:B40)</f>
        <v>0</v>
      </c>
      <c r="C34" s="317">
        <f>SUM(C36:C40)</f>
        <v>-43889332</v>
      </c>
      <c r="D34" s="317">
        <f>SUM(D36:D40)</f>
        <v>-3446632</v>
      </c>
      <c r="E34" s="317">
        <f>SUM(E36:E40)</f>
        <v>-47335964</v>
      </c>
      <c r="F34" s="322"/>
    </row>
    <row r="35" spans="1:6" ht="15" customHeight="1" x14ac:dyDescent="0.2">
      <c r="A35" s="312" t="s">
        <v>337</v>
      </c>
      <c r="B35" s="322"/>
      <c r="C35" s="322"/>
      <c r="D35" s="322"/>
      <c r="E35" s="322"/>
      <c r="F35" s="322"/>
    </row>
    <row r="36" spans="1:6" ht="45" customHeight="1" x14ac:dyDescent="0.2">
      <c r="A36" s="331" t="s">
        <v>342</v>
      </c>
      <c r="B36" s="323"/>
      <c r="C36" s="323">
        <f>-43835766-53566</f>
        <v>-43889332</v>
      </c>
      <c r="D36" s="323"/>
      <c r="E36" s="323">
        <f>SUM(B36:D36)</f>
        <v>-43889332</v>
      </c>
      <c r="F36" s="315" t="s">
        <v>343</v>
      </c>
    </row>
    <row r="37" spans="1:6" ht="44.25" hidden="1" customHeight="1" x14ac:dyDescent="0.2">
      <c r="A37" s="331" t="s">
        <v>344</v>
      </c>
      <c r="B37" s="323"/>
      <c r="C37" s="323"/>
      <c r="D37" s="323"/>
      <c r="E37" s="323">
        <f>SUM(B37:D37)</f>
        <v>0</v>
      </c>
      <c r="F37" s="315" t="s">
        <v>345</v>
      </c>
    </row>
    <row r="38" spans="1:6" ht="44.25" customHeight="1" x14ac:dyDescent="0.2">
      <c r="A38" s="332" t="s">
        <v>196</v>
      </c>
      <c r="B38" s="323"/>
      <c r="C38" s="323"/>
      <c r="D38" s="323">
        <v>-3446632</v>
      </c>
      <c r="E38" s="323">
        <f>SUM(B38:D38)</f>
        <v>-3446632</v>
      </c>
      <c r="F38" s="315" t="s">
        <v>346</v>
      </c>
    </row>
    <row r="39" spans="1:6" ht="21" hidden="1" customHeight="1" x14ac:dyDescent="0.2">
      <c r="A39" s="333" t="s">
        <v>333</v>
      </c>
      <c r="B39" s="322"/>
      <c r="C39" s="323"/>
      <c r="D39" s="322"/>
      <c r="E39" s="323"/>
      <c r="F39" s="334"/>
    </row>
    <row r="40" spans="1:6" ht="31.5" hidden="1" customHeight="1" x14ac:dyDescent="0.2">
      <c r="A40" s="331" t="s">
        <v>313</v>
      </c>
      <c r="B40" s="323"/>
      <c r="C40" s="323"/>
      <c r="D40" s="323"/>
      <c r="E40" s="323">
        <f>SUM(B40:D40)</f>
        <v>0</v>
      </c>
      <c r="F40" s="315" t="s">
        <v>347</v>
      </c>
    </row>
    <row r="41" spans="1:6" ht="15" customHeight="1" x14ac:dyDescent="0.2">
      <c r="A41" s="312"/>
      <c r="B41" s="322"/>
      <c r="C41" s="322"/>
      <c r="D41" s="322"/>
      <c r="E41" s="322"/>
      <c r="F41" s="322"/>
    </row>
    <row r="42" spans="1:6" ht="15" hidden="1" customHeight="1" x14ac:dyDescent="0.2">
      <c r="A42" s="316" t="s">
        <v>317</v>
      </c>
      <c r="B42" s="317">
        <f>B44</f>
        <v>0</v>
      </c>
      <c r="C42" s="317">
        <f>C44</f>
        <v>0</v>
      </c>
      <c r="D42" s="317">
        <f>D44</f>
        <v>0</v>
      </c>
      <c r="E42" s="317">
        <f>E44</f>
        <v>0</v>
      </c>
      <c r="F42" s="322"/>
    </row>
    <row r="43" spans="1:6" ht="15" hidden="1" customHeight="1" x14ac:dyDescent="0.2">
      <c r="A43" s="333" t="s">
        <v>333</v>
      </c>
      <c r="B43" s="322"/>
      <c r="C43" s="322"/>
      <c r="D43" s="322"/>
      <c r="E43" s="322"/>
      <c r="F43" s="322"/>
    </row>
    <row r="44" spans="1:6" ht="27.75" hidden="1" customHeight="1" x14ac:dyDescent="0.2">
      <c r="A44" s="331" t="s">
        <v>313</v>
      </c>
      <c r="B44" s="323"/>
      <c r="C44" s="322"/>
      <c r="D44" s="322"/>
      <c r="E44" s="323">
        <f>SUM(B44:D44)</f>
        <v>0</v>
      </c>
      <c r="F44" s="315" t="s">
        <v>348</v>
      </c>
    </row>
    <row r="45" spans="1:6" ht="15" hidden="1" customHeight="1" x14ac:dyDescent="0.2">
      <c r="A45" s="331"/>
      <c r="B45" s="322"/>
      <c r="C45" s="322"/>
      <c r="D45" s="322"/>
      <c r="E45" s="322"/>
      <c r="F45" s="322"/>
    </row>
    <row r="46" spans="1:6" ht="15" customHeight="1" x14ac:dyDescent="0.2">
      <c r="A46" s="316" t="s">
        <v>196</v>
      </c>
      <c r="B46" s="317">
        <f>SUM(B48:B54)</f>
        <v>0</v>
      </c>
      <c r="C46" s="317">
        <f>SUM(C48:C54)</f>
        <v>914400</v>
      </c>
      <c r="D46" s="317">
        <f>SUM(D48:D55)</f>
        <v>84006299</v>
      </c>
      <c r="E46" s="317">
        <f>SUM(E48:E55)</f>
        <v>84920699</v>
      </c>
      <c r="F46" s="318"/>
    </row>
    <row r="47" spans="1:6" ht="15.75" customHeight="1" x14ac:dyDescent="0.2">
      <c r="A47" s="312" t="s">
        <v>349</v>
      </c>
      <c r="B47" s="335"/>
      <c r="C47" s="335"/>
      <c r="D47" s="335"/>
      <c r="E47" s="335"/>
      <c r="F47" s="322"/>
    </row>
    <row r="48" spans="1:6" s="338" customFormat="1" ht="25.5" x14ac:dyDescent="0.2">
      <c r="A48" s="313" t="s">
        <v>350</v>
      </c>
      <c r="B48" s="336"/>
      <c r="C48" s="336"/>
      <c r="D48" s="335">
        <v>7377167</v>
      </c>
      <c r="E48" s="337">
        <f>SUM(B48:D48)</f>
        <v>7377167</v>
      </c>
      <c r="F48" s="315" t="s">
        <v>324</v>
      </c>
    </row>
    <row r="49" spans="1:6" s="338" customFormat="1" ht="28.5" customHeight="1" x14ac:dyDescent="0.2">
      <c r="A49" s="313" t="s">
        <v>336</v>
      </c>
      <c r="B49" s="336"/>
      <c r="C49" s="336"/>
      <c r="D49" s="335">
        <f>73182500</f>
        <v>73182500</v>
      </c>
      <c r="E49" s="339">
        <f>SUM(B49:D49)</f>
        <v>73182500</v>
      </c>
      <c r="F49" s="315" t="s">
        <v>351</v>
      </c>
    </row>
    <row r="50" spans="1:6" ht="44.25" customHeight="1" x14ac:dyDescent="0.2">
      <c r="A50" s="332" t="s">
        <v>341</v>
      </c>
      <c r="B50" s="323"/>
      <c r="C50" s="323"/>
      <c r="D50" s="323">
        <v>3446632</v>
      </c>
      <c r="E50" s="323">
        <f>SUM(B50:D50)</f>
        <v>3446632</v>
      </c>
      <c r="F50" s="315" t="s">
        <v>346</v>
      </c>
    </row>
    <row r="51" spans="1:6" ht="37.5" customHeight="1" x14ac:dyDescent="0.2">
      <c r="A51" s="332" t="s">
        <v>352</v>
      </c>
      <c r="B51" s="323"/>
      <c r="C51" s="323">
        <v>914400</v>
      </c>
      <c r="D51" s="323"/>
      <c r="E51" s="323">
        <f>SUM(B51:D51)</f>
        <v>914400</v>
      </c>
      <c r="F51" s="315" t="s">
        <v>353</v>
      </c>
    </row>
    <row r="52" spans="1:6" ht="44.25" hidden="1" customHeight="1" x14ac:dyDescent="0.2">
      <c r="A52" s="332"/>
      <c r="B52" s="323"/>
      <c r="C52" s="323"/>
      <c r="D52" s="323"/>
      <c r="E52" s="323"/>
      <c r="F52" s="315"/>
    </row>
    <row r="53" spans="1:6" s="338" customFormat="1" ht="15" hidden="1" customHeight="1" x14ac:dyDescent="0.2">
      <c r="A53" s="312" t="s">
        <v>314</v>
      </c>
      <c r="B53" s="336"/>
      <c r="C53" s="336"/>
      <c r="D53" s="335"/>
      <c r="E53" s="336"/>
      <c r="F53" s="315"/>
    </row>
    <row r="54" spans="1:6" s="338" customFormat="1" ht="28.5" hidden="1" customHeight="1" x14ac:dyDescent="0.2">
      <c r="A54" s="313" t="s">
        <v>334</v>
      </c>
      <c r="B54" s="336"/>
      <c r="C54" s="336"/>
      <c r="D54" s="335"/>
      <c r="E54" s="336">
        <f>SUM(B54:D54)</f>
        <v>0</v>
      </c>
      <c r="F54" s="315" t="s">
        <v>354</v>
      </c>
    </row>
    <row r="55" spans="1:6" s="338" customFormat="1" ht="41.25" hidden="1" customHeight="1" x14ac:dyDescent="0.2">
      <c r="A55" s="313" t="s">
        <v>334</v>
      </c>
      <c r="B55" s="336"/>
      <c r="C55" s="336"/>
      <c r="D55" s="335"/>
      <c r="E55" s="336">
        <f>SUM(B55:D55)</f>
        <v>0</v>
      </c>
      <c r="F55" s="315" t="s">
        <v>355</v>
      </c>
    </row>
    <row r="56" spans="1:6" ht="13.5" customHeight="1" x14ac:dyDescent="0.2">
      <c r="A56" s="312"/>
      <c r="B56" s="335"/>
      <c r="C56" s="335"/>
      <c r="D56" s="335"/>
      <c r="E56" s="335"/>
      <c r="F56" s="322"/>
    </row>
    <row r="57" spans="1:6" ht="15" customHeight="1" x14ac:dyDescent="0.2">
      <c r="A57" s="316" t="s">
        <v>198</v>
      </c>
      <c r="B57" s="340">
        <f>B59</f>
        <v>0</v>
      </c>
      <c r="C57" s="340">
        <f>C59</f>
        <v>-839146</v>
      </c>
      <c r="D57" s="340">
        <f>D59</f>
        <v>0</v>
      </c>
      <c r="E57" s="340">
        <f>E59</f>
        <v>-839146</v>
      </c>
      <c r="F57" s="322"/>
    </row>
    <row r="58" spans="1:6" ht="15" customHeight="1" x14ac:dyDescent="0.2">
      <c r="A58" s="312" t="s">
        <v>314</v>
      </c>
      <c r="B58" s="335"/>
      <c r="C58" s="335"/>
      <c r="D58" s="335"/>
      <c r="E58" s="335"/>
      <c r="F58" s="322"/>
    </row>
    <row r="59" spans="1:6" ht="59.25" customHeight="1" x14ac:dyDescent="0.2">
      <c r="A59" s="313" t="s">
        <v>334</v>
      </c>
      <c r="B59" s="335"/>
      <c r="C59" s="335">
        <f>-632830-206316</f>
        <v>-839146</v>
      </c>
      <c r="D59" s="335"/>
      <c r="E59" s="335">
        <f>SUM(B59:D59)</f>
        <v>-839146</v>
      </c>
      <c r="F59" s="341" t="s">
        <v>356</v>
      </c>
    </row>
    <row r="60" spans="1:6" ht="12.75" customHeight="1" x14ac:dyDescent="0.2">
      <c r="A60" s="313"/>
      <c r="B60" s="335"/>
      <c r="C60" s="335"/>
      <c r="D60" s="335"/>
      <c r="E60" s="335"/>
      <c r="F60" s="315"/>
    </row>
    <row r="61" spans="1:6" ht="15" hidden="1" customHeight="1" x14ac:dyDescent="0.2">
      <c r="A61" s="316" t="s">
        <v>199</v>
      </c>
      <c r="B61" s="317">
        <f>SUM(B63:B63)</f>
        <v>0</v>
      </c>
      <c r="C61" s="317">
        <f>SUM(C63:C63)</f>
        <v>0</v>
      </c>
      <c r="D61" s="317">
        <f>SUM(D63:D63)</f>
        <v>0</v>
      </c>
      <c r="E61" s="317">
        <f>SUM(E63:E63)</f>
        <v>0</v>
      </c>
      <c r="F61" s="318"/>
    </row>
    <row r="62" spans="1:6" ht="15.75" hidden="1" customHeight="1" x14ac:dyDescent="0.2">
      <c r="A62" s="312" t="s">
        <v>349</v>
      </c>
      <c r="B62" s="335"/>
      <c r="C62" s="335"/>
      <c r="D62" s="335"/>
      <c r="E62" s="335"/>
      <c r="F62" s="322"/>
    </row>
    <row r="63" spans="1:6" s="338" customFormat="1" ht="25.5" hidden="1" x14ac:dyDescent="0.2">
      <c r="A63" s="313" t="s">
        <v>357</v>
      </c>
      <c r="B63" s="336"/>
      <c r="C63" s="336"/>
      <c r="D63" s="335"/>
      <c r="E63" s="336">
        <f>SUM(B63:D63)</f>
        <v>0</v>
      </c>
      <c r="F63" s="315" t="s">
        <v>320</v>
      </c>
    </row>
    <row r="64" spans="1:6" ht="15" hidden="1" customHeight="1" x14ac:dyDescent="0.2">
      <c r="A64" s="312"/>
      <c r="B64" s="335"/>
      <c r="C64" s="335"/>
      <c r="D64" s="335"/>
      <c r="E64" s="335"/>
      <c r="F64" s="322"/>
    </row>
    <row r="65" spans="1:6" ht="15" customHeight="1" x14ac:dyDescent="0.2">
      <c r="A65" s="316" t="s">
        <v>334</v>
      </c>
      <c r="B65" s="340">
        <f>SUM(B67:B75)</f>
        <v>-261895</v>
      </c>
      <c r="C65" s="340">
        <f>SUM(C67:C75)</f>
        <v>839146</v>
      </c>
      <c r="D65" s="340">
        <f>SUM(D67:D75)</f>
        <v>0</v>
      </c>
      <c r="E65" s="340">
        <f>SUM(E67:E75)</f>
        <v>577251</v>
      </c>
      <c r="F65" s="318"/>
    </row>
    <row r="66" spans="1:6" ht="17.25" customHeight="1" x14ac:dyDescent="0.2">
      <c r="A66" s="312" t="s">
        <v>314</v>
      </c>
      <c r="B66" s="335"/>
      <c r="C66" s="335"/>
      <c r="D66" s="335"/>
      <c r="E66" s="342"/>
      <c r="F66" s="322"/>
    </row>
    <row r="67" spans="1:6" ht="29.25" customHeight="1" x14ac:dyDescent="0.2">
      <c r="A67" s="313" t="s">
        <v>332</v>
      </c>
      <c r="B67" s="335">
        <f>-165235-49911-41195-43058-85518-46699-51347-46691</f>
        <v>-529654</v>
      </c>
      <c r="C67" s="335"/>
      <c r="D67" s="335"/>
      <c r="E67" s="335">
        <f>SUM(B67:D67)</f>
        <v>-529654</v>
      </c>
      <c r="F67" s="315" t="s">
        <v>335</v>
      </c>
    </row>
    <row r="68" spans="1:6" ht="13.5" customHeight="1" x14ac:dyDescent="0.2">
      <c r="A68" s="313"/>
      <c r="B68" s="335"/>
      <c r="C68" s="335"/>
      <c r="D68" s="335"/>
      <c r="E68" s="335"/>
      <c r="F68" s="315"/>
    </row>
    <row r="69" spans="1:6" ht="15.75" customHeight="1" x14ac:dyDescent="0.2">
      <c r="A69" s="312" t="s">
        <v>358</v>
      </c>
      <c r="B69" s="335"/>
      <c r="C69" s="335"/>
      <c r="D69" s="335"/>
      <c r="E69" s="335"/>
      <c r="F69" s="315"/>
    </row>
    <row r="70" spans="1:6" ht="48" hidden="1" customHeight="1" x14ac:dyDescent="0.2">
      <c r="A70" s="313" t="s">
        <v>350</v>
      </c>
      <c r="B70" s="335"/>
      <c r="C70" s="335"/>
      <c r="D70" s="335"/>
      <c r="E70" s="335">
        <f t="shared" ref="E70:E75" si="0">SUM(B70:D70)</f>
        <v>0</v>
      </c>
      <c r="F70" s="315" t="s">
        <v>328</v>
      </c>
    </row>
    <row r="71" spans="1:6" ht="29.25" hidden="1" customHeight="1" x14ac:dyDescent="0.2">
      <c r="A71" s="313" t="s">
        <v>359</v>
      </c>
      <c r="B71" s="336"/>
      <c r="C71" s="336"/>
      <c r="D71" s="336"/>
      <c r="E71" s="336">
        <f t="shared" si="0"/>
        <v>0</v>
      </c>
      <c r="F71" s="315" t="s">
        <v>360</v>
      </c>
    </row>
    <row r="72" spans="1:6" ht="29.25" hidden="1" customHeight="1" x14ac:dyDescent="0.2">
      <c r="A72" s="313" t="s">
        <v>350</v>
      </c>
      <c r="B72" s="336"/>
      <c r="C72" s="336"/>
      <c r="D72" s="336"/>
      <c r="E72" s="336">
        <f t="shared" si="0"/>
        <v>0</v>
      </c>
      <c r="F72" s="315" t="s">
        <v>361</v>
      </c>
    </row>
    <row r="73" spans="1:6" ht="27.75" hidden="1" customHeight="1" x14ac:dyDescent="0.2">
      <c r="A73" s="313" t="s">
        <v>362</v>
      </c>
      <c r="B73" s="336"/>
      <c r="C73" s="336"/>
      <c r="D73" s="336"/>
      <c r="E73" s="336">
        <f t="shared" si="0"/>
        <v>0</v>
      </c>
      <c r="F73" s="315" t="s">
        <v>363</v>
      </c>
    </row>
    <row r="74" spans="1:6" ht="60" customHeight="1" x14ac:dyDescent="0.2">
      <c r="A74" s="313" t="s">
        <v>198</v>
      </c>
      <c r="B74" s="336"/>
      <c r="C74" s="335">
        <f>632830+206316</f>
        <v>839146</v>
      </c>
      <c r="D74" s="336"/>
      <c r="E74" s="336">
        <f t="shared" si="0"/>
        <v>839146</v>
      </c>
      <c r="F74" s="341" t="s">
        <v>356</v>
      </c>
    </row>
    <row r="75" spans="1:6" ht="34.5" customHeight="1" x14ac:dyDescent="0.2">
      <c r="A75" s="343" t="s">
        <v>362</v>
      </c>
      <c r="B75" s="327">
        <v>267759</v>
      </c>
      <c r="C75" s="328"/>
      <c r="D75" s="328"/>
      <c r="E75" s="329">
        <f t="shared" si="0"/>
        <v>267759</v>
      </c>
      <c r="F75" s="315" t="s">
        <v>339</v>
      </c>
    </row>
    <row r="76" spans="1:6" ht="18.75" customHeight="1" x14ac:dyDescent="0.2">
      <c r="A76" s="344" t="s">
        <v>364</v>
      </c>
      <c r="B76" s="345">
        <f>B79+B83</f>
        <v>0</v>
      </c>
      <c r="C76" s="345">
        <f>C79+C83</f>
        <v>42974932</v>
      </c>
      <c r="D76" s="345">
        <f>D79+D83</f>
        <v>0</v>
      </c>
      <c r="E76" s="345">
        <f>E79+E83</f>
        <v>42974932</v>
      </c>
      <c r="F76" s="334"/>
    </row>
    <row r="77" spans="1:6" ht="17.25" customHeight="1" x14ac:dyDescent="0.2">
      <c r="A77" s="316" t="s">
        <v>365</v>
      </c>
      <c r="B77" s="335"/>
      <c r="C77" s="335"/>
      <c r="D77" s="335"/>
      <c r="E77" s="335"/>
      <c r="F77" s="334"/>
    </row>
    <row r="78" spans="1:6" ht="18.75" customHeight="1" x14ac:dyDescent="0.2">
      <c r="A78" s="346" t="s">
        <v>366</v>
      </c>
      <c r="B78" s="335"/>
      <c r="C78" s="335"/>
      <c r="D78" s="335"/>
      <c r="E78" s="335"/>
      <c r="F78" s="334"/>
    </row>
    <row r="79" spans="1:6" ht="40.5" customHeight="1" x14ac:dyDescent="0.2">
      <c r="A79" s="332" t="s">
        <v>341</v>
      </c>
      <c r="B79" s="336"/>
      <c r="C79" s="330">
        <f>43835766+53566</f>
        <v>43889332</v>
      </c>
      <c r="D79" s="336"/>
      <c r="E79" s="339">
        <f>SUM(B79:D79)</f>
        <v>43889332</v>
      </c>
      <c r="F79" s="315" t="s">
        <v>343</v>
      </c>
    </row>
    <row r="80" spans="1:6" ht="40.5" hidden="1" customHeight="1" x14ac:dyDescent="0.2">
      <c r="A80" s="332" t="s">
        <v>341</v>
      </c>
      <c r="B80" s="336"/>
      <c r="C80" s="330"/>
      <c r="D80" s="336"/>
      <c r="E80" s="336">
        <f>SUM(B80:D80)</f>
        <v>0</v>
      </c>
      <c r="F80" s="334" t="s">
        <v>345</v>
      </c>
    </row>
    <row r="81" spans="1:6" ht="16.5" customHeight="1" x14ac:dyDescent="0.2">
      <c r="A81" s="316" t="s">
        <v>352</v>
      </c>
      <c r="B81" s="336"/>
      <c r="C81" s="330"/>
      <c r="D81" s="336"/>
      <c r="E81" s="336"/>
      <c r="F81" s="334"/>
    </row>
    <row r="82" spans="1:6" ht="14.25" customHeight="1" x14ac:dyDescent="0.2">
      <c r="A82" s="346" t="s">
        <v>367</v>
      </c>
      <c r="B82" s="335"/>
      <c r="C82" s="335"/>
      <c r="D82" s="335"/>
      <c r="E82" s="335"/>
      <c r="F82" s="334"/>
    </row>
    <row r="83" spans="1:6" ht="29.25" customHeight="1" x14ac:dyDescent="0.2">
      <c r="A83" s="313" t="s">
        <v>323</v>
      </c>
      <c r="B83" s="336"/>
      <c r="C83" s="330">
        <v>-914400</v>
      </c>
      <c r="D83" s="336"/>
      <c r="E83" s="336">
        <f>SUM(B83:D83)</f>
        <v>-914400</v>
      </c>
      <c r="F83" s="315" t="s">
        <v>353</v>
      </c>
    </row>
    <row r="84" spans="1:6" ht="40.5" hidden="1" customHeight="1" x14ac:dyDescent="0.2">
      <c r="A84" s="332"/>
      <c r="B84" s="336"/>
      <c r="C84" s="330"/>
      <c r="D84" s="336"/>
      <c r="E84" s="336"/>
      <c r="F84" s="334"/>
    </row>
    <row r="85" spans="1:6" ht="40.5" hidden="1" customHeight="1" x14ac:dyDescent="0.2">
      <c r="A85" s="332"/>
      <c r="B85" s="336"/>
      <c r="C85" s="330"/>
      <c r="D85" s="336"/>
      <c r="E85" s="336"/>
      <c r="F85" s="334"/>
    </row>
    <row r="86" spans="1:6" ht="40.5" hidden="1" customHeight="1" x14ac:dyDescent="0.2">
      <c r="A86" s="332"/>
      <c r="B86" s="336"/>
      <c r="C86" s="330"/>
      <c r="D86" s="336"/>
      <c r="E86" s="336"/>
      <c r="F86" s="334"/>
    </row>
    <row r="87" spans="1:6" ht="18" customHeight="1" thickBot="1" x14ac:dyDescent="0.25">
      <c r="A87" s="317" t="s">
        <v>45</v>
      </c>
      <c r="B87" s="347">
        <f>B76+B7</f>
        <v>0</v>
      </c>
      <c r="C87" s="347">
        <f>C76+C7</f>
        <v>0</v>
      </c>
      <c r="D87" s="347">
        <f>D76+D7</f>
        <v>0</v>
      </c>
      <c r="E87" s="347">
        <f>E76+E7</f>
        <v>0</v>
      </c>
      <c r="F87" s="317"/>
    </row>
    <row r="88" spans="1:6" ht="13.5" thickTop="1" x14ac:dyDescent="0.2">
      <c r="A88" s="348"/>
      <c r="B88" s="348"/>
      <c r="C88" s="348"/>
      <c r="D88" s="348"/>
      <c r="E88" s="348"/>
      <c r="F88" s="348"/>
    </row>
    <row r="89" spans="1:6" x14ac:dyDescent="0.2">
      <c r="A89" s="348"/>
      <c r="B89" s="348"/>
      <c r="C89" s="348"/>
      <c r="D89" s="348"/>
      <c r="E89" s="348"/>
      <c r="F89" s="348"/>
    </row>
    <row r="90" spans="1:6" x14ac:dyDescent="0.2">
      <c r="A90" s="348"/>
      <c r="B90" s="348"/>
      <c r="C90" s="348"/>
      <c r="D90" s="348"/>
      <c r="E90" s="348"/>
      <c r="F90" s="348"/>
    </row>
    <row r="91" spans="1:6" x14ac:dyDescent="0.2">
      <c r="A91" s="348"/>
      <c r="B91" s="348"/>
      <c r="C91" s="348"/>
      <c r="D91" s="348"/>
      <c r="E91" s="348"/>
      <c r="F91" s="348"/>
    </row>
    <row r="92" spans="1:6" x14ac:dyDescent="0.2">
      <c r="A92" s="348"/>
      <c r="B92" s="348"/>
      <c r="C92" s="348"/>
      <c r="D92" s="348"/>
      <c r="E92" s="348"/>
      <c r="F92" s="348"/>
    </row>
    <row r="93" spans="1:6" x14ac:dyDescent="0.2">
      <c r="A93" s="348"/>
      <c r="B93" s="348"/>
      <c r="C93" s="348"/>
      <c r="D93" s="348"/>
      <c r="E93" s="348"/>
      <c r="F93" s="349"/>
    </row>
    <row r="94" spans="1:6" x14ac:dyDescent="0.2">
      <c r="A94" s="348"/>
      <c r="B94" s="348"/>
      <c r="C94" s="348"/>
      <c r="D94" s="348"/>
      <c r="E94" s="348"/>
      <c r="F94" s="348"/>
    </row>
    <row r="95" spans="1:6" x14ac:dyDescent="0.2">
      <c r="A95" s="348"/>
      <c r="B95" s="348"/>
      <c r="C95" s="348"/>
      <c r="D95" s="348"/>
      <c r="E95" s="348"/>
      <c r="F95" s="348"/>
    </row>
    <row r="96" spans="1:6" x14ac:dyDescent="0.2">
      <c r="A96" s="348"/>
      <c r="B96" s="348"/>
      <c r="C96" s="348"/>
      <c r="D96" s="348"/>
      <c r="E96" s="348"/>
      <c r="F96" s="348"/>
    </row>
    <row r="97" spans="1:6" x14ac:dyDescent="0.2">
      <c r="A97" s="348"/>
      <c r="B97" s="348"/>
      <c r="C97" s="348"/>
      <c r="D97" s="348"/>
      <c r="E97" s="348"/>
      <c r="F97" s="348"/>
    </row>
    <row r="98" spans="1:6" x14ac:dyDescent="0.2">
      <c r="A98" s="348"/>
      <c r="B98" s="348"/>
      <c r="C98" s="348"/>
      <c r="D98" s="348"/>
      <c r="E98" s="348"/>
      <c r="F98" s="349"/>
    </row>
  </sheetData>
  <mergeCells count="4">
    <mergeCell ref="A4:A5"/>
    <mergeCell ref="B4:D4"/>
    <mergeCell ref="E4:E5"/>
    <mergeCell ref="F4:F5"/>
  </mergeCells>
  <printOptions gridLines="1"/>
  <pageMargins left="0.61" right="0.35" top="0.36" bottom="0.34" header="0.22" footer="0.2"/>
  <pageSetup paperSize="9" scale="68" orientation="portrait" r:id="rId1"/>
  <headerFooter>
    <oddHeader>&amp;RAnnex A-3</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Normal="100" zoomScaleSheetLayoutView="100" workbookViewId="0">
      <pane xSplit="1" ySplit="6" topLeftCell="B28" activePane="bottomRight" state="frozen"/>
      <selection pane="topRight" activeCell="B1" sqref="B1"/>
      <selection pane="bottomLeft" activeCell="A7" sqref="A7"/>
      <selection pane="bottomRight" activeCell="A41" sqref="A41"/>
    </sheetView>
  </sheetViews>
  <sheetFormatPr defaultRowHeight="16.5" x14ac:dyDescent="0.3"/>
  <cols>
    <col min="1" max="1" width="30.85546875" style="411" customWidth="1"/>
    <col min="2" max="2" width="12.85546875" style="411" customWidth="1"/>
    <col min="3" max="3" width="11.28515625" style="411" customWidth="1"/>
    <col min="4" max="4" width="11.85546875" style="411" customWidth="1"/>
    <col min="5" max="5" width="56.28515625" style="411" customWidth="1"/>
    <col min="6" max="6" width="19.7109375" style="411" customWidth="1"/>
    <col min="7" max="7" width="9.140625" style="411"/>
    <col min="8" max="8" width="14.140625" style="411" customWidth="1"/>
    <col min="9" max="9" width="54" style="411" customWidth="1"/>
    <col min="10" max="251" width="9.140625" style="411"/>
    <col min="252" max="252" width="32.28515625" style="411" customWidth="1"/>
    <col min="253" max="253" width="10" style="411" customWidth="1"/>
    <col min="254" max="254" width="11" style="411" customWidth="1"/>
    <col min="255" max="255" width="11.140625" style="411" customWidth="1"/>
    <col min="256" max="256" width="13.42578125" style="411" customWidth="1"/>
    <col min="257" max="257" width="59.42578125" style="411" customWidth="1"/>
    <col min="258" max="258" width="19.7109375" style="411" customWidth="1"/>
    <col min="259" max="259" width="14.7109375" style="411" customWidth="1"/>
    <col min="260" max="507" width="9.140625" style="411"/>
    <col min="508" max="508" width="32.28515625" style="411" customWidth="1"/>
    <col min="509" max="509" width="10" style="411" customWidth="1"/>
    <col min="510" max="510" width="11" style="411" customWidth="1"/>
    <col min="511" max="511" width="11.140625" style="411" customWidth="1"/>
    <col min="512" max="512" width="13.42578125" style="411" customWidth="1"/>
    <col min="513" max="513" width="59.42578125" style="411" customWidth="1"/>
    <col min="514" max="514" width="19.7109375" style="411" customWidth="1"/>
    <col min="515" max="515" width="14.7109375" style="411" customWidth="1"/>
    <col min="516" max="763" width="9.140625" style="411"/>
    <col min="764" max="764" width="32.28515625" style="411" customWidth="1"/>
    <col min="765" max="765" width="10" style="411" customWidth="1"/>
    <col min="766" max="766" width="11" style="411" customWidth="1"/>
    <col min="767" max="767" width="11.140625" style="411" customWidth="1"/>
    <col min="768" max="768" width="13.42578125" style="411" customWidth="1"/>
    <col min="769" max="769" width="59.42578125" style="411" customWidth="1"/>
    <col min="770" max="770" width="19.7109375" style="411" customWidth="1"/>
    <col min="771" max="771" width="14.7109375" style="411" customWidth="1"/>
    <col min="772" max="1019" width="9.140625" style="411"/>
    <col min="1020" max="1020" width="32.28515625" style="411" customWidth="1"/>
    <col min="1021" max="1021" width="10" style="411" customWidth="1"/>
    <col min="1022" max="1022" width="11" style="411" customWidth="1"/>
    <col min="1023" max="1023" width="11.140625" style="411" customWidth="1"/>
    <col min="1024" max="1024" width="13.42578125" style="411" customWidth="1"/>
    <col min="1025" max="1025" width="59.42578125" style="411" customWidth="1"/>
    <col min="1026" max="1026" width="19.7109375" style="411" customWidth="1"/>
    <col min="1027" max="1027" width="14.7109375" style="411" customWidth="1"/>
    <col min="1028" max="1275" width="9.140625" style="411"/>
    <col min="1276" max="1276" width="32.28515625" style="411" customWidth="1"/>
    <col min="1277" max="1277" width="10" style="411" customWidth="1"/>
    <col min="1278" max="1278" width="11" style="411" customWidth="1"/>
    <col min="1279" max="1279" width="11.140625" style="411" customWidth="1"/>
    <col min="1280" max="1280" width="13.42578125" style="411" customWidth="1"/>
    <col min="1281" max="1281" width="59.42578125" style="411" customWidth="1"/>
    <col min="1282" max="1282" width="19.7109375" style="411" customWidth="1"/>
    <col min="1283" max="1283" width="14.7109375" style="411" customWidth="1"/>
    <col min="1284" max="1531" width="9.140625" style="411"/>
    <col min="1532" max="1532" width="32.28515625" style="411" customWidth="1"/>
    <col min="1533" max="1533" width="10" style="411" customWidth="1"/>
    <col min="1534" max="1534" width="11" style="411" customWidth="1"/>
    <col min="1535" max="1535" width="11.140625" style="411" customWidth="1"/>
    <col min="1536" max="1536" width="13.42578125" style="411" customWidth="1"/>
    <col min="1537" max="1537" width="59.42578125" style="411" customWidth="1"/>
    <col min="1538" max="1538" width="19.7109375" style="411" customWidth="1"/>
    <col min="1539" max="1539" width="14.7109375" style="411" customWidth="1"/>
    <col min="1540" max="1787" width="9.140625" style="411"/>
    <col min="1788" max="1788" width="32.28515625" style="411" customWidth="1"/>
    <col min="1789" max="1789" width="10" style="411" customWidth="1"/>
    <col min="1790" max="1790" width="11" style="411" customWidth="1"/>
    <col min="1791" max="1791" width="11.140625" style="411" customWidth="1"/>
    <col min="1792" max="1792" width="13.42578125" style="411" customWidth="1"/>
    <col min="1793" max="1793" width="59.42578125" style="411" customWidth="1"/>
    <col min="1794" max="1794" width="19.7109375" style="411" customWidth="1"/>
    <col min="1795" max="1795" width="14.7109375" style="411" customWidth="1"/>
    <col min="1796" max="2043" width="9.140625" style="411"/>
    <col min="2044" max="2044" width="32.28515625" style="411" customWidth="1"/>
    <col min="2045" max="2045" width="10" style="411" customWidth="1"/>
    <col min="2046" max="2046" width="11" style="411" customWidth="1"/>
    <col min="2047" max="2047" width="11.140625" style="411" customWidth="1"/>
    <col min="2048" max="2048" width="13.42578125" style="411" customWidth="1"/>
    <col min="2049" max="2049" width="59.42578125" style="411" customWidth="1"/>
    <col min="2050" max="2050" width="19.7109375" style="411" customWidth="1"/>
    <col min="2051" max="2051" width="14.7109375" style="411" customWidth="1"/>
    <col min="2052" max="2299" width="9.140625" style="411"/>
    <col min="2300" max="2300" width="32.28515625" style="411" customWidth="1"/>
    <col min="2301" max="2301" width="10" style="411" customWidth="1"/>
    <col min="2302" max="2302" width="11" style="411" customWidth="1"/>
    <col min="2303" max="2303" width="11.140625" style="411" customWidth="1"/>
    <col min="2304" max="2304" width="13.42578125" style="411" customWidth="1"/>
    <col min="2305" max="2305" width="59.42578125" style="411" customWidth="1"/>
    <col min="2306" max="2306" width="19.7109375" style="411" customWidth="1"/>
    <col min="2307" max="2307" width="14.7109375" style="411" customWidth="1"/>
    <col min="2308" max="2555" width="9.140625" style="411"/>
    <col min="2556" max="2556" width="32.28515625" style="411" customWidth="1"/>
    <col min="2557" max="2557" width="10" style="411" customWidth="1"/>
    <col min="2558" max="2558" width="11" style="411" customWidth="1"/>
    <col min="2559" max="2559" width="11.140625" style="411" customWidth="1"/>
    <col min="2560" max="2560" width="13.42578125" style="411" customWidth="1"/>
    <col min="2561" max="2561" width="59.42578125" style="411" customWidth="1"/>
    <col min="2562" max="2562" width="19.7109375" style="411" customWidth="1"/>
    <col min="2563" max="2563" width="14.7109375" style="411" customWidth="1"/>
    <col min="2564" max="2811" width="9.140625" style="411"/>
    <col min="2812" max="2812" width="32.28515625" style="411" customWidth="1"/>
    <col min="2813" max="2813" width="10" style="411" customWidth="1"/>
    <col min="2814" max="2814" width="11" style="411" customWidth="1"/>
    <col min="2815" max="2815" width="11.140625" style="411" customWidth="1"/>
    <col min="2816" max="2816" width="13.42578125" style="411" customWidth="1"/>
    <col min="2817" max="2817" width="59.42578125" style="411" customWidth="1"/>
    <col min="2818" max="2818" width="19.7109375" style="411" customWidth="1"/>
    <col min="2819" max="2819" width="14.7109375" style="411" customWidth="1"/>
    <col min="2820" max="3067" width="9.140625" style="411"/>
    <col min="3068" max="3068" width="32.28515625" style="411" customWidth="1"/>
    <col min="3069" max="3069" width="10" style="411" customWidth="1"/>
    <col min="3070" max="3070" width="11" style="411" customWidth="1"/>
    <col min="3071" max="3071" width="11.140625" style="411" customWidth="1"/>
    <col min="3072" max="3072" width="13.42578125" style="411" customWidth="1"/>
    <col min="3073" max="3073" width="59.42578125" style="411" customWidth="1"/>
    <col min="3074" max="3074" width="19.7109375" style="411" customWidth="1"/>
    <col min="3075" max="3075" width="14.7109375" style="411" customWidth="1"/>
    <col min="3076" max="3323" width="9.140625" style="411"/>
    <col min="3324" max="3324" width="32.28515625" style="411" customWidth="1"/>
    <col min="3325" max="3325" width="10" style="411" customWidth="1"/>
    <col min="3326" max="3326" width="11" style="411" customWidth="1"/>
    <col min="3327" max="3327" width="11.140625" style="411" customWidth="1"/>
    <col min="3328" max="3328" width="13.42578125" style="411" customWidth="1"/>
    <col min="3329" max="3329" width="59.42578125" style="411" customWidth="1"/>
    <col min="3330" max="3330" width="19.7109375" style="411" customWidth="1"/>
    <col min="3331" max="3331" width="14.7109375" style="411" customWidth="1"/>
    <col min="3332" max="3579" width="9.140625" style="411"/>
    <col min="3580" max="3580" width="32.28515625" style="411" customWidth="1"/>
    <col min="3581" max="3581" width="10" style="411" customWidth="1"/>
    <col min="3582" max="3582" width="11" style="411" customWidth="1"/>
    <col min="3583" max="3583" width="11.140625" style="411" customWidth="1"/>
    <col min="3584" max="3584" width="13.42578125" style="411" customWidth="1"/>
    <col min="3585" max="3585" width="59.42578125" style="411" customWidth="1"/>
    <col min="3586" max="3586" width="19.7109375" style="411" customWidth="1"/>
    <col min="3587" max="3587" width="14.7109375" style="411" customWidth="1"/>
    <col min="3588" max="3835" width="9.140625" style="411"/>
    <col min="3836" max="3836" width="32.28515625" style="411" customWidth="1"/>
    <col min="3837" max="3837" width="10" style="411" customWidth="1"/>
    <col min="3838" max="3838" width="11" style="411" customWidth="1"/>
    <col min="3839" max="3839" width="11.140625" style="411" customWidth="1"/>
    <col min="3840" max="3840" width="13.42578125" style="411" customWidth="1"/>
    <col min="3841" max="3841" width="59.42578125" style="411" customWidth="1"/>
    <col min="3842" max="3842" width="19.7109375" style="411" customWidth="1"/>
    <col min="3843" max="3843" width="14.7109375" style="411" customWidth="1"/>
    <col min="3844" max="4091" width="9.140625" style="411"/>
    <col min="4092" max="4092" width="32.28515625" style="411" customWidth="1"/>
    <col min="4093" max="4093" width="10" style="411" customWidth="1"/>
    <col min="4094" max="4094" width="11" style="411" customWidth="1"/>
    <col min="4095" max="4095" width="11.140625" style="411" customWidth="1"/>
    <col min="4096" max="4096" width="13.42578125" style="411" customWidth="1"/>
    <col min="4097" max="4097" width="59.42578125" style="411" customWidth="1"/>
    <col min="4098" max="4098" width="19.7109375" style="411" customWidth="1"/>
    <col min="4099" max="4099" width="14.7109375" style="411" customWidth="1"/>
    <col min="4100" max="4347" width="9.140625" style="411"/>
    <col min="4348" max="4348" width="32.28515625" style="411" customWidth="1"/>
    <col min="4349" max="4349" width="10" style="411" customWidth="1"/>
    <col min="4350" max="4350" width="11" style="411" customWidth="1"/>
    <col min="4351" max="4351" width="11.140625" style="411" customWidth="1"/>
    <col min="4352" max="4352" width="13.42578125" style="411" customWidth="1"/>
    <col min="4353" max="4353" width="59.42578125" style="411" customWidth="1"/>
    <col min="4354" max="4354" width="19.7109375" style="411" customWidth="1"/>
    <col min="4355" max="4355" width="14.7109375" style="411" customWidth="1"/>
    <col min="4356" max="4603" width="9.140625" style="411"/>
    <col min="4604" max="4604" width="32.28515625" style="411" customWidth="1"/>
    <col min="4605" max="4605" width="10" style="411" customWidth="1"/>
    <col min="4606" max="4606" width="11" style="411" customWidth="1"/>
    <col min="4607" max="4607" width="11.140625" style="411" customWidth="1"/>
    <col min="4608" max="4608" width="13.42578125" style="411" customWidth="1"/>
    <col min="4609" max="4609" width="59.42578125" style="411" customWidth="1"/>
    <col min="4610" max="4610" width="19.7109375" style="411" customWidth="1"/>
    <col min="4611" max="4611" width="14.7109375" style="411" customWidth="1"/>
    <col min="4612" max="4859" width="9.140625" style="411"/>
    <col min="4860" max="4860" width="32.28515625" style="411" customWidth="1"/>
    <col min="4861" max="4861" width="10" style="411" customWidth="1"/>
    <col min="4862" max="4862" width="11" style="411" customWidth="1"/>
    <col min="4863" max="4863" width="11.140625" style="411" customWidth="1"/>
    <col min="4864" max="4864" width="13.42578125" style="411" customWidth="1"/>
    <col min="4865" max="4865" width="59.42578125" style="411" customWidth="1"/>
    <col min="4866" max="4866" width="19.7109375" style="411" customWidth="1"/>
    <col min="4867" max="4867" width="14.7109375" style="411" customWidth="1"/>
    <col min="4868" max="5115" width="9.140625" style="411"/>
    <col min="5116" max="5116" width="32.28515625" style="411" customWidth="1"/>
    <col min="5117" max="5117" width="10" style="411" customWidth="1"/>
    <col min="5118" max="5118" width="11" style="411" customWidth="1"/>
    <col min="5119" max="5119" width="11.140625" style="411" customWidth="1"/>
    <col min="5120" max="5120" width="13.42578125" style="411" customWidth="1"/>
    <col min="5121" max="5121" width="59.42578125" style="411" customWidth="1"/>
    <col min="5122" max="5122" width="19.7109375" style="411" customWidth="1"/>
    <col min="5123" max="5123" width="14.7109375" style="411" customWidth="1"/>
    <col min="5124" max="5371" width="9.140625" style="411"/>
    <col min="5372" max="5372" width="32.28515625" style="411" customWidth="1"/>
    <col min="5373" max="5373" width="10" style="411" customWidth="1"/>
    <col min="5374" max="5374" width="11" style="411" customWidth="1"/>
    <col min="5375" max="5375" width="11.140625" style="411" customWidth="1"/>
    <col min="5376" max="5376" width="13.42578125" style="411" customWidth="1"/>
    <col min="5377" max="5377" width="59.42578125" style="411" customWidth="1"/>
    <col min="5378" max="5378" width="19.7109375" style="411" customWidth="1"/>
    <col min="5379" max="5379" width="14.7109375" style="411" customWidth="1"/>
    <col min="5380" max="5627" width="9.140625" style="411"/>
    <col min="5628" max="5628" width="32.28515625" style="411" customWidth="1"/>
    <col min="5629" max="5629" width="10" style="411" customWidth="1"/>
    <col min="5630" max="5630" width="11" style="411" customWidth="1"/>
    <col min="5631" max="5631" width="11.140625" style="411" customWidth="1"/>
    <col min="5632" max="5632" width="13.42578125" style="411" customWidth="1"/>
    <col min="5633" max="5633" width="59.42578125" style="411" customWidth="1"/>
    <col min="5634" max="5634" width="19.7109375" style="411" customWidth="1"/>
    <col min="5635" max="5635" width="14.7109375" style="411" customWidth="1"/>
    <col min="5636" max="5883" width="9.140625" style="411"/>
    <col min="5884" max="5884" width="32.28515625" style="411" customWidth="1"/>
    <col min="5885" max="5885" width="10" style="411" customWidth="1"/>
    <col min="5886" max="5886" width="11" style="411" customWidth="1"/>
    <col min="5887" max="5887" width="11.140625" style="411" customWidth="1"/>
    <col min="5888" max="5888" width="13.42578125" style="411" customWidth="1"/>
    <col min="5889" max="5889" width="59.42578125" style="411" customWidth="1"/>
    <col min="5890" max="5890" width="19.7109375" style="411" customWidth="1"/>
    <col min="5891" max="5891" width="14.7109375" style="411" customWidth="1"/>
    <col min="5892" max="6139" width="9.140625" style="411"/>
    <col min="6140" max="6140" width="32.28515625" style="411" customWidth="1"/>
    <col min="6141" max="6141" width="10" style="411" customWidth="1"/>
    <col min="6142" max="6142" width="11" style="411" customWidth="1"/>
    <col min="6143" max="6143" width="11.140625" style="411" customWidth="1"/>
    <col min="6144" max="6144" width="13.42578125" style="411" customWidth="1"/>
    <col min="6145" max="6145" width="59.42578125" style="411" customWidth="1"/>
    <col min="6146" max="6146" width="19.7109375" style="411" customWidth="1"/>
    <col min="6147" max="6147" width="14.7109375" style="411" customWidth="1"/>
    <col min="6148" max="6395" width="9.140625" style="411"/>
    <col min="6396" max="6396" width="32.28515625" style="411" customWidth="1"/>
    <col min="6397" max="6397" width="10" style="411" customWidth="1"/>
    <col min="6398" max="6398" width="11" style="411" customWidth="1"/>
    <col min="6399" max="6399" width="11.140625" style="411" customWidth="1"/>
    <col min="6400" max="6400" width="13.42578125" style="411" customWidth="1"/>
    <col min="6401" max="6401" width="59.42578125" style="411" customWidth="1"/>
    <col min="6402" max="6402" width="19.7109375" style="411" customWidth="1"/>
    <col min="6403" max="6403" width="14.7109375" style="411" customWidth="1"/>
    <col min="6404" max="6651" width="9.140625" style="411"/>
    <col min="6652" max="6652" width="32.28515625" style="411" customWidth="1"/>
    <col min="6653" max="6653" width="10" style="411" customWidth="1"/>
    <col min="6654" max="6654" width="11" style="411" customWidth="1"/>
    <col min="6655" max="6655" width="11.140625" style="411" customWidth="1"/>
    <col min="6656" max="6656" width="13.42578125" style="411" customWidth="1"/>
    <col min="6657" max="6657" width="59.42578125" style="411" customWidth="1"/>
    <col min="6658" max="6658" width="19.7109375" style="411" customWidth="1"/>
    <col min="6659" max="6659" width="14.7109375" style="411" customWidth="1"/>
    <col min="6660" max="6907" width="9.140625" style="411"/>
    <col min="6908" max="6908" width="32.28515625" style="411" customWidth="1"/>
    <col min="6909" max="6909" width="10" style="411" customWidth="1"/>
    <col min="6910" max="6910" width="11" style="411" customWidth="1"/>
    <col min="6911" max="6911" width="11.140625" style="411" customWidth="1"/>
    <col min="6912" max="6912" width="13.42578125" style="411" customWidth="1"/>
    <col min="6913" max="6913" width="59.42578125" style="411" customWidth="1"/>
    <col min="6914" max="6914" width="19.7109375" style="411" customWidth="1"/>
    <col min="6915" max="6915" width="14.7109375" style="411" customWidth="1"/>
    <col min="6916" max="7163" width="9.140625" style="411"/>
    <col min="7164" max="7164" width="32.28515625" style="411" customWidth="1"/>
    <col min="7165" max="7165" width="10" style="411" customWidth="1"/>
    <col min="7166" max="7166" width="11" style="411" customWidth="1"/>
    <col min="7167" max="7167" width="11.140625" style="411" customWidth="1"/>
    <col min="7168" max="7168" width="13.42578125" style="411" customWidth="1"/>
    <col min="7169" max="7169" width="59.42578125" style="411" customWidth="1"/>
    <col min="7170" max="7170" width="19.7109375" style="411" customWidth="1"/>
    <col min="7171" max="7171" width="14.7109375" style="411" customWidth="1"/>
    <col min="7172" max="7419" width="9.140625" style="411"/>
    <col min="7420" max="7420" width="32.28515625" style="411" customWidth="1"/>
    <col min="7421" max="7421" width="10" style="411" customWidth="1"/>
    <col min="7422" max="7422" width="11" style="411" customWidth="1"/>
    <col min="7423" max="7423" width="11.140625" style="411" customWidth="1"/>
    <col min="7424" max="7424" width="13.42578125" style="411" customWidth="1"/>
    <col min="7425" max="7425" width="59.42578125" style="411" customWidth="1"/>
    <col min="7426" max="7426" width="19.7109375" style="411" customWidth="1"/>
    <col min="7427" max="7427" width="14.7109375" style="411" customWidth="1"/>
    <col min="7428" max="7675" width="9.140625" style="411"/>
    <col min="7676" max="7676" width="32.28515625" style="411" customWidth="1"/>
    <col min="7677" max="7677" width="10" style="411" customWidth="1"/>
    <col min="7678" max="7678" width="11" style="411" customWidth="1"/>
    <col min="7679" max="7679" width="11.140625" style="411" customWidth="1"/>
    <col min="7680" max="7680" width="13.42578125" style="411" customWidth="1"/>
    <col min="7681" max="7681" width="59.42578125" style="411" customWidth="1"/>
    <col min="7682" max="7682" width="19.7109375" style="411" customWidth="1"/>
    <col min="7683" max="7683" width="14.7109375" style="411" customWidth="1"/>
    <col min="7684" max="7931" width="9.140625" style="411"/>
    <col min="7932" max="7932" width="32.28515625" style="411" customWidth="1"/>
    <col min="7933" max="7933" width="10" style="411" customWidth="1"/>
    <col min="7934" max="7934" width="11" style="411" customWidth="1"/>
    <col min="7935" max="7935" width="11.140625" style="411" customWidth="1"/>
    <col min="7936" max="7936" width="13.42578125" style="411" customWidth="1"/>
    <col min="7937" max="7937" width="59.42578125" style="411" customWidth="1"/>
    <col min="7938" max="7938" width="19.7109375" style="411" customWidth="1"/>
    <col min="7939" max="7939" width="14.7109375" style="411" customWidth="1"/>
    <col min="7940" max="8187" width="9.140625" style="411"/>
    <col min="8188" max="8188" width="32.28515625" style="411" customWidth="1"/>
    <col min="8189" max="8189" width="10" style="411" customWidth="1"/>
    <col min="8190" max="8190" width="11" style="411" customWidth="1"/>
    <col min="8191" max="8191" width="11.140625" style="411" customWidth="1"/>
    <col min="8192" max="8192" width="13.42578125" style="411" customWidth="1"/>
    <col min="8193" max="8193" width="59.42578125" style="411" customWidth="1"/>
    <col min="8194" max="8194" width="19.7109375" style="411" customWidth="1"/>
    <col min="8195" max="8195" width="14.7109375" style="411" customWidth="1"/>
    <col min="8196" max="8443" width="9.140625" style="411"/>
    <col min="8444" max="8444" width="32.28515625" style="411" customWidth="1"/>
    <col min="8445" max="8445" width="10" style="411" customWidth="1"/>
    <col min="8446" max="8446" width="11" style="411" customWidth="1"/>
    <col min="8447" max="8447" width="11.140625" style="411" customWidth="1"/>
    <col min="8448" max="8448" width="13.42578125" style="411" customWidth="1"/>
    <col min="8449" max="8449" width="59.42578125" style="411" customWidth="1"/>
    <col min="8450" max="8450" width="19.7109375" style="411" customWidth="1"/>
    <col min="8451" max="8451" width="14.7109375" style="411" customWidth="1"/>
    <col min="8452" max="8699" width="9.140625" style="411"/>
    <col min="8700" max="8700" width="32.28515625" style="411" customWidth="1"/>
    <col min="8701" max="8701" width="10" style="411" customWidth="1"/>
    <col min="8702" max="8702" width="11" style="411" customWidth="1"/>
    <col min="8703" max="8703" width="11.140625" style="411" customWidth="1"/>
    <col min="8704" max="8704" width="13.42578125" style="411" customWidth="1"/>
    <col min="8705" max="8705" width="59.42578125" style="411" customWidth="1"/>
    <col min="8706" max="8706" width="19.7109375" style="411" customWidth="1"/>
    <col min="8707" max="8707" width="14.7109375" style="411" customWidth="1"/>
    <col min="8708" max="8955" width="9.140625" style="411"/>
    <col min="8956" max="8956" width="32.28515625" style="411" customWidth="1"/>
    <col min="8957" max="8957" width="10" style="411" customWidth="1"/>
    <col min="8958" max="8958" width="11" style="411" customWidth="1"/>
    <col min="8959" max="8959" width="11.140625" style="411" customWidth="1"/>
    <col min="8960" max="8960" width="13.42578125" style="411" customWidth="1"/>
    <col min="8961" max="8961" width="59.42578125" style="411" customWidth="1"/>
    <col min="8962" max="8962" width="19.7109375" style="411" customWidth="1"/>
    <col min="8963" max="8963" width="14.7109375" style="411" customWidth="1"/>
    <col min="8964" max="9211" width="9.140625" style="411"/>
    <col min="9212" max="9212" width="32.28515625" style="411" customWidth="1"/>
    <col min="9213" max="9213" width="10" style="411" customWidth="1"/>
    <col min="9214" max="9214" width="11" style="411" customWidth="1"/>
    <col min="9215" max="9215" width="11.140625" style="411" customWidth="1"/>
    <col min="9216" max="9216" width="13.42578125" style="411" customWidth="1"/>
    <col min="9217" max="9217" width="59.42578125" style="411" customWidth="1"/>
    <col min="9218" max="9218" width="19.7109375" style="411" customWidth="1"/>
    <col min="9219" max="9219" width="14.7109375" style="411" customWidth="1"/>
    <col min="9220" max="9467" width="9.140625" style="411"/>
    <col min="9468" max="9468" width="32.28515625" style="411" customWidth="1"/>
    <col min="9469" max="9469" width="10" style="411" customWidth="1"/>
    <col min="9470" max="9470" width="11" style="411" customWidth="1"/>
    <col min="9471" max="9471" width="11.140625" style="411" customWidth="1"/>
    <col min="9472" max="9472" width="13.42578125" style="411" customWidth="1"/>
    <col min="9473" max="9473" width="59.42578125" style="411" customWidth="1"/>
    <col min="9474" max="9474" width="19.7109375" style="411" customWidth="1"/>
    <col min="9475" max="9475" width="14.7109375" style="411" customWidth="1"/>
    <col min="9476" max="9723" width="9.140625" style="411"/>
    <col min="9724" max="9724" width="32.28515625" style="411" customWidth="1"/>
    <col min="9725" max="9725" width="10" style="411" customWidth="1"/>
    <col min="9726" max="9726" width="11" style="411" customWidth="1"/>
    <col min="9727" max="9727" width="11.140625" style="411" customWidth="1"/>
    <col min="9728" max="9728" width="13.42578125" style="411" customWidth="1"/>
    <col min="9729" max="9729" width="59.42578125" style="411" customWidth="1"/>
    <col min="9730" max="9730" width="19.7109375" style="411" customWidth="1"/>
    <col min="9731" max="9731" width="14.7109375" style="411" customWidth="1"/>
    <col min="9732" max="9979" width="9.140625" style="411"/>
    <col min="9980" max="9980" width="32.28515625" style="411" customWidth="1"/>
    <col min="9981" max="9981" width="10" style="411" customWidth="1"/>
    <col min="9982" max="9982" width="11" style="411" customWidth="1"/>
    <col min="9983" max="9983" width="11.140625" style="411" customWidth="1"/>
    <col min="9984" max="9984" width="13.42578125" style="411" customWidth="1"/>
    <col min="9985" max="9985" width="59.42578125" style="411" customWidth="1"/>
    <col min="9986" max="9986" width="19.7109375" style="411" customWidth="1"/>
    <col min="9987" max="9987" width="14.7109375" style="411" customWidth="1"/>
    <col min="9988" max="10235" width="9.140625" style="411"/>
    <col min="10236" max="10236" width="32.28515625" style="411" customWidth="1"/>
    <col min="10237" max="10237" width="10" style="411" customWidth="1"/>
    <col min="10238" max="10238" width="11" style="411" customWidth="1"/>
    <col min="10239" max="10239" width="11.140625" style="411" customWidth="1"/>
    <col min="10240" max="10240" width="13.42578125" style="411" customWidth="1"/>
    <col min="10241" max="10241" width="59.42578125" style="411" customWidth="1"/>
    <col min="10242" max="10242" width="19.7109375" style="411" customWidth="1"/>
    <col min="10243" max="10243" width="14.7109375" style="411" customWidth="1"/>
    <col min="10244" max="10491" width="9.140625" style="411"/>
    <col min="10492" max="10492" width="32.28515625" style="411" customWidth="1"/>
    <col min="10493" max="10493" width="10" style="411" customWidth="1"/>
    <col min="10494" max="10494" width="11" style="411" customWidth="1"/>
    <col min="10495" max="10495" width="11.140625" style="411" customWidth="1"/>
    <col min="10496" max="10496" width="13.42578125" style="411" customWidth="1"/>
    <col min="10497" max="10497" width="59.42578125" style="411" customWidth="1"/>
    <col min="10498" max="10498" width="19.7109375" style="411" customWidth="1"/>
    <col min="10499" max="10499" width="14.7109375" style="411" customWidth="1"/>
    <col min="10500" max="10747" width="9.140625" style="411"/>
    <col min="10748" max="10748" width="32.28515625" style="411" customWidth="1"/>
    <col min="10749" max="10749" width="10" style="411" customWidth="1"/>
    <col min="10750" max="10750" width="11" style="411" customWidth="1"/>
    <col min="10751" max="10751" width="11.140625" style="411" customWidth="1"/>
    <col min="10752" max="10752" width="13.42578125" style="411" customWidth="1"/>
    <col min="10753" max="10753" width="59.42578125" style="411" customWidth="1"/>
    <col min="10754" max="10754" width="19.7109375" style="411" customWidth="1"/>
    <col min="10755" max="10755" width="14.7109375" style="411" customWidth="1"/>
    <col min="10756" max="11003" width="9.140625" style="411"/>
    <col min="11004" max="11004" width="32.28515625" style="411" customWidth="1"/>
    <col min="11005" max="11005" width="10" style="411" customWidth="1"/>
    <col min="11006" max="11006" width="11" style="411" customWidth="1"/>
    <col min="11007" max="11007" width="11.140625" style="411" customWidth="1"/>
    <col min="11008" max="11008" width="13.42578125" style="411" customWidth="1"/>
    <col min="11009" max="11009" width="59.42578125" style="411" customWidth="1"/>
    <col min="11010" max="11010" width="19.7109375" style="411" customWidth="1"/>
    <col min="11011" max="11011" width="14.7109375" style="411" customWidth="1"/>
    <col min="11012" max="11259" width="9.140625" style="411"/>
    <col min="11260" max="11260" width="32.28515625" style="411" customWidth="1"/>
    <col min="11261" max="11261" width="10" style="411" customWidth="1"/>
    <col min="11262" max="11262" width="11" style="411" customWidth="1"/>
    <col min="11263" max="11263" width="11.140625" style="411" customWidth="1"/>
    <col min="11264" max="11264" width="13.42578125" style="411" customWidth="1"/>
    <col min="11265" max="11265" width="59.42578125" style="411" customWidth="1"/>
    <col min="11266" max="11266" width="19.7109375" style="411" customWidth="1"/>
    <col min="11267" max="11267" width="14.7109375" style="411" customWidth="1"/>
    <col min="11268" max="11515" width="9.140625" style="411"/>
    <col min="11516" max="11516" width="32.28515625" style="411" customWidth="1"/>
    <col min="11517" max="11517" width="10" style="411" customWidth="1"/>
    <col min="11518" max="11518" width="11" style="411" customWidth="1"/>
    <col min="11519" max="11519" width="11.140625" style="411" customWidth="1"/>
    <col min="11520" max="11520" width="13.42578125" style="411" customWidth="1"/>
    <col min="11521" max="11521" width="59.42578125" style="411" customWidth="1"/>
    <col min="11522" max="11522" width="19.7109375" style="411" customWidth="1"/>
    <col min="11523" max="11523" width="14.7109375" style="411" customWidth="1"/>
    <col min="11524" max="11771" width="9.140625" style="411"/>
    <col min="11772" max="11772" width="32.28515625" style="411" customWidth="1"/>
    <col min="11773" max="11773" width="10" style="411" customWidth="1"/>
    <col min="11774" max="11774" width="11" style="411" customWidth="1"/>
    <col min="11775" max="11775" width="11.140625" style="411" customWidth="1"/>
    <col min="11776" max="11776" width="13.42578125" style="411" customWidth="1"/>
    <col min="11777" max="11777" width="59.42578125" style="411" customWidth="1"/>
    <col min="11778" max="11778" width="19.7109375" style="411" customWidth="1"/>
    <col min="11779" max="11779" width="14.7109375" style="411" customWidth="1"/>
    <col min="11780" max="12027" width="9.140625" style="411"/>
    <col min="12028" max="12028" width="32.28515625" style="411" customWidth="1"/>
    <col min="12029" max="12029" width="10" style="411" customWidth="1"/>
    <col min="12030" max="12030" width="11" style="411" customWidth="1"/>
    <col min="12031" max="12031" width="11.140625" style="411" customWidth="1"/>
    <col min="12032" max="12032" width="13.42578125" style="411" customWidth="1"/>
    <col min="12033" max="12033" width="59.42578125" style="411" customWidth="1"/>
    <col min="12034" max="12034" width="19.7109375" style="411" customWidth="1"/>
    <col min="12035" max="12035" width="14.7109375" style="411" customWidth="1"/>
    <col min="12036" max="12283" width="9.140625" style="411"/>
    <col min="12284" max="12284" width="32.28515625" style="411" customWidth="1"/>
    <col min="12285" max="12285" width="10" style="411" customWidth="1"/>
    <col min="12286" max="12286" width="11" style="411" customWidth="1"/>
    <col min="12287" max="12287" width="11.140625" style="411" customWidth="1"/>
    <col min="12288" max="12288" width="13.42578125" style="411" customWidth="1"/>
    <col min="12289" max="12289" width="59.42578125" style="411" customWidth="1"/>
    <col min="12290" max="12290" width="19.7109375" style="411" customWidth="1"/>
    <col min="12291" max="12291" width="14.7109375" style="411" customWidth="1"/>
    <col min="12292" max="12539" width="9.140625" style="411"/>
    <col min="12540" max="12540" width="32.28515625" style="411" customWidth="1"/>
    <col min="12541" max="12541" width="10" style="411" customWidth="1"/>
    <col min="12542" max="12542" width="11" style="411" customWidth="1"/>
    <col min="12543" max="12543" width="11.140625" style="411" customWidth="1"/>
    <col min="12544" max="12544" width="13.42578125" style="411" customWidth="1"/>
    <col min="12545" max="12545" width="59.42578125" style="411" customWidth="1"/>
    <col min="12546" max="12546" width="19.7109375" style="411" customWidth="1"/>
    <col min="12547" max="12547" width="14.7109375" style="411" customWidth="1"/>
    <col min="12548" max="12795" width="9.140625" style="411"/>
    <col min="12796" max="12796" width="32.28515625" style="411" customWidth="1"/>
    <col min="12797" max="12797" width="10" style="411" customWidth="1"/>
    <col min="12798" max="12798" width="11" style="411" customWidth="1"/>
    <col min="12799" max="12799" width="11.140625" style="411" customWidth="1"/>
    <col min="12800" max="12800" width="13.42578125" style="411" customWidth="1"/>
    <col min="12801" max="12801" width="59.42578125" style="411" customWidth="1"/>
    <col min="12802" max="12802" width="19.7109375" style="411" customWidth="1"/>
    <col min="12803" max="12803" width="14.7109375" style="411" customWidth="1"/>
    <col min="12804" max="13051" width="9.140625" style="411"/>
    <col min="13052" max="13052" width="32.28515625" style="411" customWidth="1"/>
    <col min="13053" max="13053" width="10" style="411" customWidth="1"/>
    <col min="13054" max="13054" width="11" style="411" customWidth="1"/>
    <col min="13055" max="13055" width="11.140625" style="411" customWidth="1"/>
    <col min="13056" max="13056" width="13.42578125" style="411" customWidth="1"/>
    <col min="13057" max="13057" width="59.42578125" style="411" customWidth="1"/>
    <col min="13058" max="13058" width="19.7109375" style="411" customWidth="1"/>
    <col min="13059" max="13059" width="14.7109375" style="411" customWidth="1"/>
    <col min="13060" max="13307" width="9.140625" style="411"/>
    <col min="13308" max="13308" width="32.28515625" style="411" customWidth="1"/>
    <col min="13309" max="13309" width="10" style="411" customWidth="1"/>
    <col min="13310" max="13310" width="11" style="411" customWidth="1"/>
    <col min="13311" max="13311" width="11.140625" style="411" customWidth="1"/>
    <col min="13312" max="13312" width="13.42578125" style="411" customWidth="1"/>
    <col min="13313" max="13313" width="59.42578125" style="411" customWidth="1"/>
    <col min="13314" max="13314" width="19.7109375" style="411" customWidth="1"/>
    <col min="13315" max="13315" width="14.7109375" style="411" customWidth="1"/>
    <col min="13316" max="13563" width="9.140625" style="411"/>
    <col min="13564" max="13564" width="32.28515625" style="411" customWidth="1"/>
    <col min="13565" max="13565" width="10" style="411" customWidth="1"/>
    <col min="13566" max="13566" width="11" style="411" customWidth="1"/>
    <col min="13567" max="13567" width="11.140625" style="411" customWidth="1"/>
    <col min="13568" max="13568" width="13.42578125" style="411" customWidth="1"/>
    <col min="13569" max="13569" width="59.42578125" style="411" customWidth="1"/>
    <col min="13570" max="13570" width="19.7109375" style="411" customWidth="1"/>
    <col min="13571" max="13571" width="14.7109375" style="411" customWidth="1"/>
    <col min="13572" max="13819" width="9.140625" style="411"/>
    <col min="13820" max="13820" width="32.28515625" style="411" customWidth="1"/>
    <col min="13821" max="13821" width="10" style="411" customWidth="1"/>
    <col min="13822" max="13822" width="11" style="411" customWidth="1"/>
    <col min="13823" max="13823" width="11.140625" style="411" customWidth="1"/>
    <col min="13824" max="13824" width="13.42578125" style="411" customWidth="1"/>
    <col min="13825" max="13825" width="59.42578125" style="411" customWidth="1"/>
    <col min="13826" max="13826" width="19.7109375" style="411" customWidth="1"/>
    <col min="13827" max="13827" width="14.7109375" style="411" customWidth="1"/>
    <col min="13828" max="14075" width="9.140625" style="411"/>
    <col min="14076" max="14076" width="32.28515625" style="411" customWidth="1"/>
    <col min="14077" max="14077" width="10" style="411" customWidth="1"/>
    <col min="14078" max="14078" width="11" style="411" customWidth="1"/>
    <col min="14079" max="14079" width="11.140625" style="411" customWidth="1"/>
    <col min="14080" max="14080" width="13.42578125" style="411" customWidth="1"/>
    <col min="14081" max="14081" width="59.42578125" style="411" customWidth="1"/>
    <col min="14082" max="14082" width="19.7109375" style="411" customWidth="1"/>
    <col min="14083" max="14083" width="14.7109375" style="411" customWidth="1"/>
    <col min="14084" max="14331" width="9.140625" style="411"/>
    <col min="14332" max="14332" width="32.28515625" style="411" customWidth="1"/>
    <col min="14333" max="14333" width="10" style="411" customWidth="1"/>
    <col min="14334" max="14334" width="11" style="411" customWidth="1"/>
    <col min="14335" max="14335" width="11.140625" style="411" customWidth="1"/>
    <col min="14336" max="14336" width="13.42578125" style="411" customWidth="1"/>
    <col min="14337" max="14337" width="59.42578125" style="411" customWidth="1"/>
    <col min="14338" max="14338" width="19.7109375" style="411" customWidth="1"/>
    <col min="14339" max="14339" width="14.7109375" style="411" customWidth="1"/>
    <col min="14340" max="14587" width="9.140625" style="411"/>
    <col min="14588" max="14588" width="32.28515625" style="411" customWidth="1"/>
    <col min="14589" max="14589" width="10" style="411" customWidth="1"/>
    <col min="14590" max="14590" width="11" style="411" customWidth="1"/>
    <col min="14591" max="14591" width="11.140625" style="411" customWidth="1"/>
    <col min="14592" max="14592" width="13.42578125" style="411" customWidth="1"/>
    <col min="14593" max="14593" width="59.42578125" style="411" customWidth="1"/>
    <col min="14594" max="14594" width="19.7109375" style="411" customWidth="1"/>
    <col min="14595" max="14595" width="14.7109375" style="411" customWidth="1"/>
    <col min="14596" max="14843" width="9.140625" style="411"/>
    <col min="14844" max="14844" width="32.28515625" style="411" customWidth="1"/>
    <col min="14845" max="14845" width="10" style="411" customWidth="1"/>
    <col min="14846" max="14846" width="11" style="411" customWidth="1"/>
    <col min="14847" max="14847" width="11.140625" style="411" customWidth="1"/>
    <col min="14848" max="14848" width="13.42578125" style="411" customWidth="1"/>
    <col min="14849" max="14849" width="59.42578125" style="411" customWidth="1"/>
    <col min="14850" max="14850" width="19.7109375" style="411" customWidth="1"/>
    <col min="14851" max="14851" width="14.7109375" style="411" customWidth="1"/>
    <col min="14852" max="15099" width="9.140625" style="411"/>
    <col min="15100" max="15100" width="32.28515625" style="411" customWidth="1"/>
    <col min="15101" max="15101" width="10" style="411" customWidth="1"/>
    <col min="15102" max="15102" width="11" style="411" customWidth="1"/>
    <col min="15103" max="15103" width="11.140625" style="411" customWidth="1"/>
    <col min="15104" max="15104" width="13.42578125" style="411" customWidth="1"/>
    <col min="15105" max="15105" width="59.42578125" style="411" customWidth="1"/>
    <col min="15106" max="15106" width="19.7109375" style="411" customWidth="1"/>
    <col min="15107" max="15107" width="14.7109375" style="411" customWidth="1"/>
    <col min="15108" max="15355" width="9.140625" style="411"/>
    <col min="15356" max="15356" width="32.28515625" style="411" customWidth="1"/>
    <col min="15357" max="15357" width="10" style="411" customWidth="1"/>
    <col min="15358" max="15358" width="11" style="411" customWidth="1"/>
    <col min="15359" max="15359" width="11.140625" style="411" customWidth="1"/>
    <col min="15360" max="15360" width="13.42578125" style="411" customWidth="1"/>
    <col min="15361" max="15361" width="59.42578125" style="411" customWidth="1"/>
    <col min="15362" max="15362" width="19.7109375" style="411" customWidth="1"/>
    <col min="15363" max="15363" width="14.7109375" style="411" customWidth="1"/>
    <col min="15364" max="15611" width="9.140625" style="411"/>
    <col min="15612" max="15612" width="32.28515625" style="411" customWidth="1"/>
    <col min="15613" max="15613" width="10" style="411" customWidth="1"/>
    <col min="15614" max="15614" width="11" style="411" customWidth="1"/>
    <col min="15615" max="15615" width="11.140625" style="411" customWidth="1"/>
    <col min="15616" max="15616" width="13.42578125" style="411" customWidth="1"/>
    <col min="15617" max="15617" width="59.42578125" style="411" customWidth="1"/>
    <col min="15618" max="15618" width="19.7109375" style="411" customWidth="1"/>
    <col min="15619" max="15619" width="14.7109375" style="411" customWidth="1"/>
    <col min="15620" max="15867" width="9.140625" style="411"/>
    <col min="15868" max="15868" width="32.28515625" style="411" customWidth="1"/>
    <col min="15869" max="15869" width="10" style="411" customWidth="1"/>
    <col min="15870" max="15870" width="11" style="411" customWidth="1"/>
    <col min="15871" max="15871" width="11.140625" style="411" customWidth="1"/>
    <col min="15872" max="15872" width="13.42578125" style="411" customWidth="1"/>
    <col min="15873" max="15873" width="59.42578125" style="411" customWidth="1"/>
    <col min="15874" max="15874" width="19.7109375" style="411" customWidth="1"/>
    <col min="15875" max="15875" width="14.7109375" style="411" customWidth="1"/>
    <col min="15876" max="16123" width="9.140625" style="411"/>
    <col min="16124" max="16124" width="32.28515625" style="411" customWidth="1"/>
    <col min="16125" max="16125" width="10" style="411" customWidth="1"/>
    <col min="16126" max="16126" width="11" style="411" customWidth="1"/>
    <col min="16127" max="16127" width="11.140625" style="411" customWidth="1"/>
    <col min="16128" max="16128" width="13.42578125" style="411" customWidth="1"/>
    <col min="16129" max="16129" width="59.42578125" style="411" customWidth="1"/>
    <col min="16130" max="16130" width="19.7109375" style="411" customWidth="1"/>
    <col min="16131" max="16131" width="14.7109375" style="411" customWidth="1"/>
    <col min="16132" max="16384" width="9.140625" style="411"/>
  </cols>
  <sheetData>
    <row r="1" spans="1:9" s="404" customFormat="1" ht="15" customHeight="1" x14ac:dyDescent="0.3">
      <c r="A1" s="403" t="s">
        <v>373</v>
      </c>
      <c r="D1" s="403"/>
      <c r="E1" s="403"/>
    </row>
    <row r="2" spans="1:9" s="404" customFormat="1" ht="15" customHeight="1" x14ac:dyDescent="0.3">
      <c r="A2" s="403" t="s">
        <v>374</v>
      </c>
      <c r="D2" s="403"/>
      <c r="E2" s="403"/>
    </row>
    <row r="3" spans="1:9" s="404" customFormat="1" ht="15" customHeight="1" x14ac:dyDescent="0.3">
      <c r="A3" s="403" t="str">
        <f>'[3]BYDEPT-adj'!A2</f>
        <v>January 1-December 31, 2015</v>
      </c>
      <c r="D3" s="403"/>
      <c r="E3" s="403"/>
    </row>
    <row r="4" spans="1:9" s="404" customFormat="1" ht="15" customHeight="1" x14ac:dyDescent="0.3">
      <c r="A4" s="403" t="s">
        <v>308</v>
      </c>
    </row>
    <row r="5" spans="1:9" s="404" customFormat="1" ht="15" customHeight="1" x14ac:dyDescent="0.3">
      <c r="A5" s="405" t="s">
        <v>2</v>
      </c>
      <c r="B5" s="405" t="s">
        <v>214</v>
      </c>
      <c r="C5" s="405" t="s">
        <v>215</v>
      </c>
      <c r="D5" s="406" t="s">
        <v>45</v>
      </c>
      <c r="E5" s="407" t="s">
        <v>310</v>
      </c>
      <c r="I5" s="408"/>
    </row>
    <row r="6" spans="1:9" ht="16.5" customHeight="1" x14ac:dyDescent="0.3">
      <c r="A6" s="409"/>
      <c r="B6" s="409"/>
      <c r="C6" s="409"/>
      <c r="D6" s="410"/>
      <c r="E6" s="407"/>
      <c r="I6" s="408"/>
    </row>
    <row r="7" spans="1:9" ht="16.5" customHeight="1" x14ac:dyDescent="0.3">
      <c r="A7" s="412" t="s">
        <v>374</v>
      </c>
      <c r="B7" s="413">
        <f>B8+B21</f>
        <v>-412394</v>
      </c>
      <c r="C7" s="413">
        <f>C8+C21</f>
        <v>412394</v>
      </c>
      <c r="D7" s="413">
        <f>D8+D21</f>
        <v>0</v>
      </c>
      <c r="E7" s="414"/>
      <c r="I7" s="408"/>
    </row>
    <row r="8" spans="1:9" ht="16.5" customHeight="1" x14ac:dyDescent="0.3">
      <c r="A8" s="415" t="s">
        <v>312</v>
      </c>
      <c r="B8" s="413">
        <f>B9+B13</f>
        <v>0</v>
      </c>
      <c r="C8" s="413">
        <f t="shared" ref="C8:D8" si="0">C9+C13</f>
        <v>412394</v>
      </c>
      <c r="D8" s="413">
        <f t="shared" si="0"/>
        <v>412394</v>
      </c>
      <c r="E8" s="414"/>
      <c r="I8" s="408"/>
    </row>
    <row r="9" spans="1:9" ht="16.5" customHeight="1" x14ac:dyDescent="0.3">
      <c r="A9" s="416" t="s">
        <v>375</v>
      </c>
      <c r="B9" s="417">
        <f>B11</f>
        <v>0</v>
      </c>
      <c r="C9" s="417">
        <f t="shared" ref="C9:D9" si="1">C11</f>
        <v>-318549</v>
      </c>
      <c r="D9" s="417">
        <f t="shared" si="1"/>
        <v>-318549</v>
      </c>
      <c r="E9" s="418"/>
      <c r="I9" s="408"/>
    </row>
    <row r="10" spans="1:9" ht="16.5" customHeight="1" x14ac:dyDescent="0.3">
      <c r="A10" s="419" t="s">
        <v>314</v>
      </c>
      <c r="B10" s="420"/>
      <c r="C10" s="420"/>
      <c r="D10" s="420"/>
      <c r="E10" s="418"/>
      <c r="I10" s="408"/>
    </row>
    <row r="11" spans="1:9" ht="66" customHeight="1" x14ac:dyDescent="0.3">
      <c r="A11" s="421" t="s">
        <v>323</v>
      </c>
      <c r="B11" s="420"/>
      <c r="C11" s="420">
        <v>-318549</v>
      </c>
      <c r="D11" s="420">
        <f>SUM(B11:C11)</f>
        <v>-318549</v>
      </c>
      <c r="E11" s="422" t="s">
        <v>376</v>
      </c>
      <c r="I11" s="408"/>
    </row>
    <row r="12" spans="1:9" ht="16.5" customHeight="1" x14ac:dyDescent="0.3">
      <c r="A12" s="423"/>
      <c r="B12" s="420"/>
      <c r="C12" s="420"/>
      <c r="D12" s="420"/>
      <c r="E12" s="418"/>
      <c r="I12" s="408"/>
    </row>
    <row r="13" spans="1:9" ht="16.5" customHeight="1" x14ac:dyDescent="0.3">
      <c r="A13" s="424" t="s">
        <v>323</v>
      </c>
      <c r="B13" s="413">
        <f>B15+B19+B18</f>
        <v>0</v>
      </c>
      <c r="C13" s="413">
        <f t="shared" ref="C13:D13" si="2">C15+C19+C18</f>
        <v>730943</v>
      </c>
      <c r="D13" s="413">
        <f t="shared" si="2"/>
        <v>730943</v>
      </c>
      <c r="E13" s="414"/>
      <c r="I13" s="408"/>
    </row>
    <row r="14" spans="1:9" ht="16.5" customHeight="1" x14ac:dyDescent="0.3">
      <c r="A14" s="419" t="s">
        <v>314</v>
      </c>
      <c r="B14" s="425"/>
      <c r="C14" s="425"/>
      <c r="D14" s="425"/>
      <c r="E14" s="414"/>
      <c r="I14" s="408"/>
    </row>
    <row r="15" spans="1:9" ht="105" customHeight="1" x14ac:dyDescent="0.3">
      <c r="A15" s="426" t="s">
        <v>377</v>
      </c>
      <c r="B15" s="420"/>
      <c r="C15" s="420">
        <v>-1087606</v>
      </c>
      <c r="D15" s="420">
        <f>SUM(B15:C15)</f>
        <v>-1087606</v>
      </c>
      <c r="E15" s="427" t="s">
        <v>378</v>
      </c>
      <c r="I15" s="411" t="s">
        <v>379</v>
      </c>
    </row>
    <row r="16" spans="1:9" ht="16.5" customHeight="1" x14ac:dyDescent="0.3">
      <c r="A16" s="428"/>
      <c r="B16" s="429"/>
      <c r="C16" s="429"/>
      <c r="D16" s="429"/>
      <c r="E16" s="430"/>
    </row>
    <row r="17" spans="1:5" ht="16.5" hidden="1" customHeight="1" x14ac:dyDescent="0.3">
      <c r="A17" s="419" t="s">
        <v>358</v>
      </c>
      <c r="B17" s="429"/>
      <c r="C17" s="429"/>
      <c r="D17" s="429"/>
      <c r="E17" s="430"/>
    </row>
    <row r="18" spans="1:5" ht="72.75" hidden="1" customHeight="1" x14ac:dyDescent="0.3">
      <c r="A18" s="421" t="s">
        <v>375</v>
      </c>
      <c r="B18" s="431"/>
      <c r="C18" s="431">
        <v>318549</v>
      </c>
      <c r="D18" s="431">
        <f>SUM(B18:C18)</f>
        <v>318549</v>
      </c>
      <c r="E18" s="430" t="s">
        <v>376</v>
      </c>
    </row>
    <row r="19" spans="1:5" ht="61.5" hidden="1" customHeight="1" x14ac:dyDescent="0.3">
      <c r="A19" s="421" t="s">
        <v>380</v>
      </c>
      <c r="B19" s="431"/>
      <c r="C19" s="431">
        <v>1500000</v>
      </c>
      <c r="D19" s="431">
        <f>SUM(B19:C19)</f>
        <v>1500000</v>
      </c>
      <c r="E19" s="432" t="s">
        <v>381</v>
      </c>
    </row>
    <row r="20" spans="1:5" ht="16.5" hidden="1" customHeight="1" x14ac:dyDescent="0.3">
      <c r="A20" s="428"/>
      <c r="B20" s="429"/>
      <c r="C20" s="429"/>
      <c r="D20" s="429"/>
      <c r="E20" s="430"/>
    </row>
    <row r="21" spans="1:5" ht="15.75" hidden="1" customHeight="1" x14ac:dyDescent="0.3">
      <c r="A21" s="433" t="s">
        <v>364</v>
      </c>
      <c r="B21" s="434">
        <f>B22+B26</f>
        <v>-412394</v>
      </c>
      <c r="C21" s="434">
        <f t="shared" ref="C21:D21" si="3">C22+C26</f>
        <v>0</v>
      </c>
      <c r="D21" s="434">
        <f t="shared" si="3"/>
        <v>-412394</v>
      </c>
      <c r="E21" s="432"/>
    </row>
    <row r="22" spans="1:5" ht="17.25" customHeight="1" x14ac:dyDescent="0.3">
      <c r="A22" s="435" t="s">
        <v>382</v>
      </c>
      <c r="B22" s="436">
        <f>SUM(B24:B24)</f>
        <v>1087606</v>
      </c>
      <c r="C22" s="437">
        <f>SUM(C24:C24)</f>
        <v>0</v>
      </c>
      <c r="D22" s="436">
        <f>SUM(D24:D24)</f>
        <v>1087606</v>
      </c>
      <c r="E22" s="430"/>
    </row>
    <row r="23" spans="1:5" ht="18" customHeight="1" x14ac:dyDescent="0.3">
      <c r="A23" s="419" t="s">
        <v>383</v>
      </c>
      <c r="B23" s="438"/>
      <c r="C23" s="438"/>
      <c r="D23" s="438"/>
      <c r="E23" s="430"/>
    </row>
    <row r="24" spans="1:5" s="439" customFormat="1" ht="103.5" customHeight="1" x14ac:dyDescent="0.3">
      <c r="A24" s="426" t="s">
        <v>384</v>
      </c>
      <c r="B24" s="438">
        <v>1087606</v>
      </c>
      <c r="C24" s="438"/>
      <c r="D24" s="438">
        <f>SUM(B24:C24)</f>
        <v>1087606</v>
      </c>
      <c r="E24" s="427" t="s">
        <v>385</v>
      </c>
    </row>
    <row r="25" spans="1:5" s="439" customFormat="1" ht="16.5" customHeight="1" x14ac:dyDescent="0.3">
      <c r="A25" s="426"/>
      <c r="B25" s="438"/>
      <c r="C25" s="438"/>
      <c r="D25" s="438"/>
      <c r="E25" s="427"/>
    </row>
    <row r="26" spans="1:5" s="439" customFormat="1" ht="16.5" customHeight="1" x14ac:dyDescent="0.3">
      <c r="A26" s="416" t="s">
        <v>386</v>
      </c>
      <c r="B26" s="440">
        <f>B28</f>
        <v>-1500000</v>
      </c>
      <c r="C26" s="440">
        <f t="shared" ref="C26:D26" si="4">C28</f>
        <v>0</v>
      </c>
      <c r="D26" s="440">
        <f t="shared" si="4"/>
        <v>-1500000</v>
      </c>
      <c r="E26" s="427"/>
    </row>
    <row r="27" spans="1:5" s="439" customFormat="1" ht="16.5" customHeight="1" x14ac:dyDescent="0.3">
      <c r="A27" s="419" t="s">
        <v>314</v>
      </c>
      <c r="B27" s="438"/>
      <c r="C27" s="438"/>
      <c r="D27" s="438"/>
      <c r="E27" s="427"/>
    </row>
    <row r="28" spans="1:5" s="439" customFormat="1" ht="55.5" customHeight="1" x14ac:dyDescent="0.3">
      <c r="A28" s="426" t="s">
        <v>196</v>
      </c>
      <c r="B28" s="441">
        <v>-1500000</v>
      </c>
      <c r="C28" s="438"/>
      <c r="D28" s="438">
        <f>SUM(B28:C28)</f>
        <v>-1500000</v>
      </c>
      <c r="E28" s="432" t="s">
        <v>381</v>
      </c>
    </row>
    <row r="29" spans="1:5" s="439" customFormat="1" ht="16.5" customHeight="1" x14ac:dyDescent="0.3">
      <c r="A29" s="426"/>
      <c r="B29" s="438"/>
      <c r="C29" s="438"/>
      <c r="D29" s="438"/>
      <c r="E29" s="427"/>
    </row>
    <row r="30" spans="1:5" ht="22.5" customHeight="1" thickBot="1" x14ac:dyDescent="0.35">
      <c r="A30" s="442" t="s">
        <v>45</v>
      </c>
      <c r="B30" s="443">
        <f>B21+B8</f>
        <v>-412394</v>
      </c>
      <c r="C30" s="443">
        <f>C21+C8</f>
        <v>412394</v>
      </c>
      <c r="D30" s="443">
        <f>D21+D8</f>
        <v>0</v>
      </c>
      <c r="E30" s="444"/>
    </row>
    <row r="31" spans="1:5" ht="17.25" thickTop="1" x14ac:dyDescent="0.3"/>
    <row r="36" spans="5:5" x14ac:dyDescent="0.3">
      <c r="E36" s="445"/>
    </row>
    <row r="41" spans="5:5" x14ac:dyDescent="0.3">
      <c r="E41" s="445"/>
    </row>
  </sheetData>
  <mergeCells count="5">
    <mergeCell ref="A5:A6"/>
    <mergeCell ref="B5:B6"/>
    <mergeCell ref="C5:C6"/>
    <mergeCell ref="D5:D6"/>
    <mergeCell ref="E5:E6"/>
  </mergeCells>
  <printOptions gridLines="1"/>
  <pageMargins left="0.84" right="0.35" top="1.17" bottom="0.34" header="0.5" footer="0.2"/>
  <pageSetup paperSize="9" scale="74" orientation="portrait" r:id="rId1"/>
  <headerFooter>
    <oddHeader>&amp;R&amp;"Arial,Bold"ANNEX A-3</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B339"/>
  <sheetViews>
    <sheetView zoomScale="112" zoomScaleNormal="112" workbookViewId="0">
      <pane xSplit="1" ySplit="6" topLeftCell="B89" activePane="bottomRight" state="frozen"/>
      <selection pane="topRight" activeCell="B1" sqref="B1"/>
      <selection pane="bottomLeft" activeCell="A7" sqref="A7"/>
      <selection pane="bottomRight" activeCell="F106" sqref="F105:F106"/>
    </sheetView>
  </sheetViews>
  <sheetFormatPr defaultRowHeight="12.75" x14ac:dyDescent="0.2"/>
  <cols>
    <col min="1" max="1" width="16.140625" style="230" customWidth="1"/>
    <col min="2" max="2" width="12.42578125" style="230" customWidth="1"/>
    <col min="3" max="3" width="12.140625" style="230" customWidth="1"/>
    <col min="4" max="4" width="13.28515625" style="230" customWidth="1"/>
    <col min="5" max="5" width="12.7109375" style="230" customWidth="1"/>
    <col min="6" max="6" width="11.28515625" style="230" customWidth="1"/>
    <col min="7" max="7" width="11.85546875" style="230" customWidth="1"/>
    <col min="8" max="8" width="11.7109375" style="230" customWidth="1"/>
    <col min="9" max="9" width="12.7109375" style="230" customWidth="1"/>
    <col min="10" max="16384" width="9.140625" style="109"/>
  </cols>
  <sheetData>
    <row r="1" spans="1:9" s="239" customFormat="1" x14ac:dyDescent="0.2">
      <c r="A1" s="238" t="str">
        <f>'[2]all sources'!A1</f>
        <v>CY 2016 ALLOTMENT RELEASES</v>
      </c>
      <c r="B1" s="238"/>
      <c r="C1" s="238"/>
      <c r="D1" s="238"/>
      <c r="I1" s="240"/>
    </row>
    <row r="2" spans="1:9" s="239" customFormat="1" x14ac:dyDescent="0.2">
      <c r="A2" s="234" t="s">
        <v>220</v>
      </c>
      <c r="B2" s="234"/>
      <c r="C2" s="234"/>
      <c r="D2" s="234"/>
    </row>
    <row r="3" spans="1:9" s="239" customFormat="1" x14ac:dyDescent="0.2">
      <c r="A3" s="234" t="str">
        <f>[1]BYDEPT!$A$2</f>
        <v>JANUARY 1- DECEMBER 31, 2016</v>
      </c>
      <c r="B3" s="238"/>
      <c r="C3" s="238"/>
      <c r="D3" s="238"/>
    </row>
    <row r="4" spans="1:9" s="239" customFormat="1" x14ac:dyDescent="0.2">
      <c r="A4" s="238" t="s">
        <v>1</v>
      </c>
      <c r="B4" s="241"/>
      <c r="C4" s="242"/>
      <c r="D4" s="242"/>
    </row>
    <row r="5" spans="1:9" ht="30.75" customHeight="1" x14ac:dyDescent="0.2">
      <c r="A5" s="386" t="s">
        <v>2</v>
      </c>
      <c r="B5" s="388" t="s">
        <v>221</v>
      </c>
      <c r="C5" s="388"/>
      <c r="D5" s="389"/>
      <c r="E5" s="390" t="s">
        <v>222</v>
      </c>
      <c r="F5" s="392" t="s">
        <v>223</v>
      </c>
      <c r="G5" s="385" t="s">
        <v>224</v>
      </c>
      <c r="H5" s="385"/>
      <c r="I5" s="385" t="s">
        <v>225</v>
      </c>
    </row>
    <row r="6" spans="1:9" ht="39.75" customHeight="1" x14ac:dyDescent="0.2">
      <c r="A6" s="387"/>
      <c r="B6" s="243" t="s">
        <v>226</v>
      </c>
      <c r="C6" s="244" t="s">
        <v>227</v>
      </c>
      <c r="D6" s="245" t="s">
        <v>228</v>
      </c>
      <c r="E6" s="391"/>
      <c r="F6" s="392"/>
      <c r="G6" s="244" t="s">
        <v>218</v>
      </c>
      <c r="H6" s="244" t="s">
        <v>219</v>
      </c>
      <c r="I6" s="385"/>
    </row>
    <row r="7" spans="1:9" ht="15" customHeight="1" x14ac:dyDescent="0.2">
      <c r="A7" s="246" t="s">
        <v>229</v>
      </c>
      <c r="B7" s="246">
        <f>'[2]NEW GAA'!E7</f>
        <v>12867183</v>
      </c>
      <c r="C7" s="247">
        <f>'[2]NEW GAA'!AR7</f>
        <v>623453</v>
      </c>
      <c r="D7" s="248">
        <f t="shared" ref="D7:D12" si="0">SUM(B7:C7)</f>
        <v>13490636</v>
      </c>
      <c r="E7" s="44">
        <f>[2]AUTO!BA7</f>
        <v>369916</v>
      </c>
      <c r="F7" s="74">
        <f>[2]UF!AF7</f>
        <v>0</v>
      </c>
      <c r="G7" s="74">
        <f>'[2]CONT-RA10651'!AP7</f>
        <v>0</v>
      </c>
      <c r="H7" s="249">
        <f>'[2]CONT-RA10651'!AO7</f>
        <v>0</v>
      </c>
      <c r="I7" s="74">
        <f>SUM(D7:H7)</f>
        <v>13860552</v>
      </c>
    </row>
    <row r="8" spans="1:9" ht="14.25" customHeight="1" x14ac:dyDescent="0.2">
      <c r="A8" s="18" t="s">
        <v>230</v>
      </c>
      <c r="B8" s="18">
        <f>'[2]NEW GAA'!E8</f>
        <v>2712204</v>
      </c>
      <c r="C8" s="44">
        <f>'[2]NEW GAA'!AR8</f>
        <v>208864</v>
      </c>
      <c r="D8" s="158">
        <f t="shared" si="0"/>
        <v>2921068</v>
      </c>
      <c r="E8" s="44">
        <f>[2]AUTO!BA8</f>
        <v>37420</v>
      </c>
      <c r="F8" s="74">
        <f>[2]UF!AF8</f>
        <v>0</v>
      </c>
      <c r="G8" s="74">
        <f>'[2]CONT-RA10651'!AP8</f>
        <v>0</v>
      </c>
      <c r="H8" s="74">
        <f>'[2]CONT-RA10651'!AO8</f>
        <v>0</v>
      </c>
      <c r="I8" s="74">
        <f t="shared" ref="I8:I72" si="1">SUM(D8:H8)</f>
        <v>2958488</v>
      </c>
    </row>
    <row r="9" spans="1:9" x14ac:dyDescent="0.2">
      <c r="A9" s="18" t="s">
        <v>231</v>
      </c>
      <c r="B9" s="18">
        <f>'[2]NEW GAA'!E9</f>
        <v>299659</v>
      </c>
      <c r="C9" s="44">
        <f>'[2]NEW GAA'!AR9</f>
        <v>13760</v>
      </c>
      <c r="D9" s="158">
        <f t="shared" si="0"/>
        <v>313419</v>
      </c>
      <c r="E9" s="44">
        <f>[2]AUTO!BA9</f>
        <v>4722</v>
      </c>
      <c r="F9" s="74">
        <f>[2]UF!AF9</f>
        <v>0</v>
      </c>
      <c r="G9" s="74">
        <f>'[2]CONT-RA10651'!AP9</f>
        <v>0</v>
      </c>
      <c r="H9" s="74">
        <f>'[2]CONT-RA10651'!AO9</f>
        <v>0</v>
      </c>
      <c r="I9" s="74">
        <f t="shared" si="1"/>
        <v>318141</v>
      </c>
    </row>
    <row r="10" spans="1:9" x14ac:dyDescent="0.2">
      <c r="A10" s="18" t="s">
        <v>232</v>
      </c>
      <c r="B10" s="18">
        <f>'[2]NEW GAA'!E10</f>
        <v>10006430</v>
      </c>
      <c r="C10" s="44">
        <f>'[2]NEW GAA'!AR10</f>
        <v>958909</v>
      </c>
      <c r="D10" s="158">
        <f t="shared" si="0"/>
        <v>10965339</v>
      </c>
      <c r="E10" s="44">
        <f>[2]AUTO!BA10</f>
        <v>305857</v>
      </c>
      <c r="F10" s="74">
        <f>[2]UF!AF10</f>
        <v>0</v>
      </c>
      <c r="G10" s="74">
        <f>'[2]CONT-RA10651'!AP10</f>
        <v>0</v>
      </c>
      <c r="H10" s="74">
        <f>'[2]CONT-RA10651'!AO10</f>
        <v>0</v>
      </c>
      <c r="I10" s="74">
        <f t="shared" si="1"/>
        <v>11271196</v>
      </c>
    </row>
    <row r="11" spans="1:9" x14ac:dyDescent="0.2">
      <c r="A11" s="18" t="s">
        <v>233</v>
      </c>
      <c r="B11" s="18">
        <f>'[2]NEW GAA'!E11</f>
        <v>41022575</v>
      </c>
      <c r="C11" s="44">
        <f>'[2]NEW GAA'!AR11</f>
        <v>3269190</v>
      </c>
      <c r="D11" s="158">
        <f t="shared" si="0"/>
        <v>44291765</v>
      </c>
      <c r="E11" s="44">
        <f>[2]AUTO!BA11</f>
        <v>571798</v>
      </c>
      <c r="F11" s="74">
        <f>[2]UF!AF11</f>
        <v>0</v>
      </c>
      <c r="G11" s="74">
        <f>'[2]CONT-RA10651'!B11</f>
        <v>266500</v>
      </c>
      <c r="H11" s="74">
        <f>'[2]CONT-RA10651'!AO11</f>
        <v>841209</v>
      </c>
      <c r="I11" s="74">
        <f t="shared" si="1"/>
        <v>45971272</v>
      </c>
    </row>
    <row r="12" spans="1:9" x14ac:dyDescent="0.2">
      <c r="A12" s="18" t="s">
        <v>234</v>
      </c>
      <c r="B12" s="18">
        <f>'[2]NEW GAA'!E12</f>
        <v>1906851</v>
      </c>
      <c r="C12" s="44">
        <f>'[2]NEW GAA'!AR12</f>
        <v>92355</v>
      </c>
      <c r="D12" s="158">
        <f t="shared" si="0"/>
        <v>1999206</v>
      </c>
      <c r="E12" s="44">
        <f>[2]AUTO!BA12</f>
        <v>756141</v>
      </c>
      <c r="F12" s="74">
        <f>[2]UF!AF12</f>
        <v>0</v>
      </c>
      <c r="G12" s="74"/>
      <c r="H12" s="74">
        <f>'[2]CONT-RA10651'!AO12</f>
        <v>0</v>
      </c>
      <c r="I12" s="74">
        <f t="shared" si="1"/>
        <v>2755347</v>
      </c>
    </row>
    <row r="13" spans="1:9" x14ac:dyDescent="0.2">
      <c r="A13" s="74" t="s">
        <v>235</v>
      </c>
      <c r="B13" s="18">
        <f t="shared" ref="B13:H13" si="2">SUM(B14:B15)</f>
        <v>326157537</v>
      </c>
      <c r="C13" s="44">
        <f t="shared" si="2"/>
        <v>34020272</v>
      </c>
      <c r="D13" s="158">
        <f t="shared" si="2"/>
        <v>360177809</v>
      </c>
      <c r="E13" s="44">
        <f t="shared" si="2"/>
        <v>24593853</v>
      </c>
      <c r="F13" s="74">
        <f t="shared" si="2"/>
        <v>0</v>
      </c>
      <c r="G13" s="74">
        <f t="shared" si="2"/>
        <v>877470</v>
      </c>
      <c r="H13" s="74">
        <f t="shared" si="2"/>
        <v>500000</v>
      </c>
      <c r="I13" s="74">
        <f t="shared" si="1"/>
        <v>386149132</v>
      </c>
    </row>
    <row r="14" spans="1:9" hidden="1" x14ac:dyDescent="0.2">
      <c r="A14" s="74" t="s">
        <v>236</v>
      </c>
      <c r="B14" s="18">
        <f>'[2]NEW GAA'!E14</f>
        <v>60888746</v>
      </c>
      <c r="C14" s="44">
        <f>'[2]NEW GAA'!AR14</f>
        <v>1052064</v>
      </c>
      <c r="D14" s="158">
        <f t="shared" ref="D14:D20" si="3">SUM(B14:C14)</f>
        <v>61940810</v>
      </c>
      <c r="E14" s="44">
        <f>[2]AUTO!BA14</f>
        <v>861033</v>
      </c>
      <c r="F14" s="74">
        <f>[2]UF!AF14</f>
        <v>0</v>
      </c>
      <c r="G14" s="74">
        <f>'[2]CONT-RA10651'!B14</f>
        <v>877470</v>
      </c>
      <c r="H14" s="74">
        <f>'[2]CONT-RA10651'!AO14</f>
        <v>500000</v>
      </c>
      <c r="I14" s="74">
        <f t="shared" si="1"/>
        <v>64179313</v>
      </c>
    </row>
    <row r="15" spans="1:9" hidden="1" x14ac:dyDescent="0.2">
      <c r="A15" s="74" t="s">
        <v>237</v>
      </c>
      <c r="B15" s="18">
        <f>'[2]NEW GAA'!E15</f>
        <v>265268791</v>
      </c>
      <c r="C15" s="44">
        <f>'[2]NEW GAA'!AR15</f>
        <v>32968208</v>
      </c>
      <c r="D15" s="158">
        <f t="shared" si="3"/>
        <v>298236999</v>
      </c>
      <c r="E15" s="44">
        <f>[2]AUTO!BA15</f>
        <v>23732820</v>
      </c>
      <c r="F15" s="74">
        <f>[2]UF!AF15</f>
        <v>0</v>
      </c>
      <c r="G15" s="74">
        <f>'[2]CONT-RA10651'!B15</f>
        <v>0</v>
      </c>
      <c r="H15" s="74">
        <f>'[2]CONT-RA10651'!AO15</f>
        <v>0</v>
      </c>
      <c r="I15" s="74">
        <f t="shared" si="1"/>
        <v>321969819</v>
      </c>
    </row>
    <row r="16" spans="1:9" ht="13.5" customHeight="1" x14ac:dyDescent="0.2">
      <c r="A16" s="74" t="s">
        <v>238</v>
      </c>
      <c r="B16" s="18">
        <f>'[2]NEW GAA'!E16</f>
        <v>45392073</v>
      </c>
      <c r="C16" s="44">
        <f>'[2]NEW GAA'!AR16</f>
        <v>5039886</v>
      </c>
      <c r="D16" s="158">
        <f t="shared" si="3"/>
        <v>50431959</v>
      </c>
      <c r="E16" s="44">
        <f>[2]AUTO!BA16</f>
        <v>2527601</v>
      </c>
      <c r="F16" s="74">
        <f>[2]UF!AF16</f>
        <v>0</v>
      </c>
      <c r="G16" s="74">
        <f>'[2]CONT-RA10651'!B16</f>
        <v>281000</v>
      </c>
      <c r="H16" s="74">
        <f>'[2]CONT-RA10651'!AO16</f>
        <v>209729</v>
      </c>
      <c r="I16" s="74">
        <f t="shared" si="1"/>
        <v>53450289</v>
      </c>
    </row>
    <row r="17" spans="1:9" ht="13.5" customHeight="1" x14ac:dyDescent="0.2">
      <c r="A17" s="74" t="s">
        <v>239</v>
      </c>
      <c r="B17" s="18">
        <f>'[2]NEW GAA'!E17</f>
        <v>777295</v>
      </c>
      <c r="C17" s="44">
        <f>'[2]NEW GAA'!AR17</f>
        <v>59917</v>
      </c>
      <c r="D17" s="158">
        <f t="shared" si="3"/>
        <v>837212</v>
      </c>
      <c r="E17" s="44">
        <f>[2]AUTO!BA17</f>
        <v>1081223</v>
      </c>
      <c r="F17" s="74">
        <f>[2]UF!AF17</f>
        <v>0</v>
      </c>
      <c r="G17" s="74"/>
      <c r="H17" s="74">
        <f>'[2]CONT-RA10651'!AO17</f>
        <v>0</v>
      </c>
      <c r="I17" s="74">
        <f t="shared" si="1"/>
        <v>1918435</v>
      </c>
    </row>
    <row r="18" spans="1:9" x14ac:dyDescent="0.2">
      <c r="A18" s="74" t="s">
        <v>240</v>
      </c>
      <c r="B18" s="18">
        <f>'[2]NEW GAA'!E18</f>
        <v>21797141</v>
      </c>
      <c r="C18" s="44">
        <f>'[2]NEW GAA'!AR18</f>
        <v>3356955</v>
      </c>
      <c r="D18" s="158">
        <f t="shared" si="3"/>
        <v>25154096</v>
      </c>
      <c r="E18" s="44">
        <f>[2]AUTO!BA18</f>
        <v>832868</v>
      </c>
      <c r="F18" s="74">
        <f>[2]UF!AF18</f>
        <v>0</v>
      </c>
      <c r="G18" s="74"/>
      <c r="H18" s="74">
        <f>'[2]CONT-RA10651'!AO18</f>
        <v>0</v>
      </c>
      <c r="I18" s="74">
        <f t="shared" si="1"/>
        <v>25986964</v>
      </c>
    </row>
    <row r="19" spans="1:9" x14ac:dyDescent="0.2">
      <c r="A19" s="74" t="s">
        <v>241</v>
      </c>
      <c r="B19" s="18">
        <f>'[2]NEW GAA'!E19</f>
        <v>18479909</v>
      </c>
      <c r="C19" s="44">
        <f>'[2]NEW GAA'!AR19</f>
        <v>1481587</v>
      </c>
      <c r="D19" s="158">
        <f t="shared" si="3"/>
        <v>19961496</v>
      </c>
      <c r="E19" s="44">
        <f>[2]AUTO!BA19</f>
        <v>5016220</v>
      </c>
      <c r="F19" s="74">
        <f>[2]UF!AF19</f>
        <v>3000</v>
      </c>
      <c r="G19" s="74">
        <f>'[2]CONT-RA10651'!B19</f>
        <v>139185</v>
      </c>
      <c r="H19" s="74">
        <f>'[2]CONT-RA10651'!AO19</f>
        <v>1016666</v>
      </c>
      <c r="I19" s="74">
        <f t="shared" si="1"/>
        <v>26136567</v>
      </c>
    </row>
    <row r="20" spans="1:9" x14ac:dyDescent="0.2">
      <c r="A20" s="74" t="s">
        <v>242</v>
      </c>
      <c r="B20" s="18">
        <f>'[2]NEW GAA'!E20</f>
        <v>20537932</v>
      </c>
      <c r="C20" s="44">
        <f>'[2]NEW GAA'!AR20</f>
        <v>241328</v>
      </c>
      <c r="D20" s="158">
        <f t="shared" si="3"/>
        <v>20779260</v>
      </c>
      <c r="E20" s="44">
        <f>[2]AUTO!BA20</f>
        <v>113013</v>
      </c>
      <c r="F20" s="74">
        <f>[2]UF!AF20</f>
        <v>0</v>
      </c>
      <c r="G20" s="74">
        <f>'[2]CONT-RA10651'!B20</f>
        <v>290053</v>
      </c>
      <c r="H20" s="74">
        <f>'[2]CONT-RA10651'!AO20</f>
        <v>94024</v>
      </c>
      <c r="I20" s="74">
        <f t="shared" si="1"/>
        <v>21276350</v>
      </c>
    </row>
    <row r="21" spans="1:9" x14ac:dyDescent="0.2">
      <c r="A21" s="74" t="s">
        <v>243</v>
      </c>
      <c r="B21" s="18">
        <f t="shared" ref="B21:I21" si="4">SUM(B22:B23)</f>
        <v>72090857</v>
      </c>
      <c r="C21" s="44">
        <f t="shared" si="4"/>
        <v>5315275</v>
      </c>
      <c r="D21" s="158">
        <f t="shared" si="4"/>
        <v>77406132</v>
      </c>
      <c r="E21" s="44">
        <f t="shared" si="4"/>
        <v>2156246</v>
      </c>
      <c r="F21" s="74">
        <f t="shared" si="4"/>
        <v>0</v>
      </c>
      <c r="G21" s="74">
        <f t="shared" si="4"/>
        <v>3112492</v>
      </c>
      <c r="H21" s="74">
        <f t="shared" si="4"/>
        <v>0</v>
      </c>
      <c r="I21" s="74">
        <f t="shared" si="4"/>
        <v>82674870</v>
      </c>
    </row>
    <row r="22" spans="1:9" hidden="1" x14ac:dyDescent="0.2">
      <c r="A22" s="74" t="s">
        <v>236</v>
      </c>
      <c r="B22" s="18">
        <f>'[2]NEW GAA'!E22</f>
        <v>39647097</v>
      </c>
      <c r="C22" s="44">
        <f>'[2]NEW GAA'!AR22</f>
        <v>1318956</v>
      </c>
      <c r="D22" s="158">
        <f>SUM(B22:C22)</f>
        <v>40966053</v>
      </c>
      <c r="E22" s="74">
        <f>[2]AUTO!BA22</f>
        <v>1052150</v>
      </c>
      <c r="F22" s="74">
        <f>[2]UF!AF22</f>
        <v>0</v>
      </c>
      <c r="G22" s="74">
        <f>'[2]CONT-RA10651'!B22</f>
        <v>701495</v>
      </c>
      <c r="H22" s="74">
        <f>'[2]CONT-RA10651'!AO22</f>
        <v>0</v>
      </c>
      <c r="I22" s="158">
        <f t="shared" si="1"/>
        <v>42719698</v>
      </c>
    </row>
    <row r="23" spans="1:9" hidden="1" x14ac:dyDescent="0.2">
      <c r="A23" s="74" t="s">
        <v>237</v>
      </c>
      <c r="B23" s="18">
        <f>'[2]NEW GAA'!E23</f>
        <v>32443760</v>
      </c>
      <c r="C23" s="44">
        <f>'[2]NEW GAA'!AR23</f>
        <v>3996319</v>
      </c>
      <c r="D23" s="158">
        <f>SUM(B23:C23)</f>
        <v>36440079</v>
      </c>
      <c r="E23" s="74">
        <f>[2]AUTO!BA23</f>
        <v>1104096</v>
      </c>
      <c r="F23" s="74">
        <f>[2]UF!AF23</f>
        <v>0</v>
      </c>
      <c r="G23" s="74">
        <f>'[2]CONT-RA10651'!B23</f>
        <v>2410997</v>
      </c>
      <c r="H23" s="74">
        <f>'[2]CONT-RA10651'!AO23</f>
        <v>0</v>
      </c>
      <c r="I23" s="158">
        <f t="shared" si="1"/>
        <v>39955172</v>
      </c>
    </row>
    <row r="24" spans="1:9" x14ac:dyDescent="0.2">
      <c r="A24" s="74" t="s">
        <v>244</v>
      </c>
      <c r="B24" s="18">
        <f>'[2]NEW GAA'!E24</f>
        <v>122233673</v>
      </c>
      <c r="C24" s="44">
        <f>'[2]NEW GAA'!AR24</f>
        <v>46782633</v>
      </c>
      <c r="D24" s="158">
        <f>SUM(B24:C24)</f>
        <v>169016306</v>
      </c>
      <c r="E24" s="74">
        <f>[2]AUTO!BA24</f>
        <v>1535083</v>
      </c>
      <c r="F24" s="74">
        <f>[2]UF!AF24</f>
        <v>1229624</v>
      </c>
      <c r="G24" s="74">
        <f>'[2]CONT-RA10651'!B24</f>
        <v>735000</v>
      </c>
      <c r="H24" s="74">
        <f>'[2]CONT-RA10651'!AO24</f>
        <v>0</v>
      </c>
      <c r="I24" s="74">
        <f t="shared" si="1"/>
        <v>172516013</v>
      </c>
    </row>
    <row r="25" spans="1:9" x14ac:dyDescent="0.2">
      <c r="A25" s="74" t="s">
        <v>245</v>
      </c>
      <c r="B25" s="18">
        <f>'[2]NEW GAA'!E25</f>
        <v>12673054</v>
      </c>
      <c r="C25" s="44">
        <f>'[2]NEW GAA'!AR25</f>
        <v>3627462</v>
      </c>
      <c r="D25" s="158">
        <f>SUM(B25:C25)</f>
        <v>16300516</v>
      </c>
      <c r="E25" s="74">
        <f>[2]AUTO!BA25</f>
        <v>1023621</v>
      </c>
      <c r="F25" s="74">
        <f>[2]UF!AF25</f>
        <v>67561</v>
      </c>
      <c r="G25" s="74">
        <f>'[2]CONT-RA10651'!B25</f>
        <v>81000</v>
      </c>
      <c r="H25" s="74">
        <f>'[2]CONT-RA10651'!AO25</f>
        <v>11946</v>
      </c>
      <c r="I25" s="74">
        <f t="shared" si="1"/>
        <v>17484644</v>
      </c>
    </row>
    <row r="26" spans="1:9" ht="12" customHeight="1" x14ac:dyDescent="0.2">
      <c r="A26" s="74" t="s">
        <v>246</v>
      </c>
      <c r="B26" s="18">
        <f t="shared" ref="B26:I26" si="5">SUM(B27:B28)</f>
        <v>18218203</v>
      </c>
      <c r="C26" s="44">
        <f t="shared" si="5"/>
        <v>1196389</v>
      </c>
      <c r="D26" s="158">
        <f t="shared" si="5"/>
        <v>19414592</v>
      </c>
      <c r="E26" s="74">
        <f t="shared" si="5"/>
        <v>553959</v>
      </c>
      <c r="F26" s="74">
        <f t="shared" si="5"/>
        <v>0</v>
      </c>
      <c r="G26" s="74">
        <f t="shared" si="5"/>
        <v>0</v>
      </c>
      <c r="H26" s="74">
        <f t="shared" si="5"/>
        <v>0</v>
      </c>
      <c r="I26" s="74">
        <f t="shared" si="5"/>
        <v>19968551</v>
      </c>
    </row>
    <row r="27" spans="1:9" hidden="1" x14ac:dyDescent="0.2">
      <c r="A27" s="74" t="s">
        <v>236</v>
      </c>
      <c r="B27" s="18">
        <f>'[2]NEW GAA'!E27</f>
        <v>14243733</v>
      </c>
      <c r="C27" s="44">
        <f>'[2]NEW GAA'!AR27</f>
        <v>921123</v>
      </c>
      <c r="D27" s="158">
        <f>SUM(B27:C27)</f>
        <v>15164856</v>
      </c>
      <c r="E27" s="74">
        <f>[2]AUTO!BA27</f>
        <v>429407</v>
      </c>
      <c r="F27" s="74">
        <f>[2]UF!AF27</f>
        <v>0</v>
      </c>
      <c r="G27" s="74"/>
      <c r="H27" s="74">
        <f>'[2]CONT-RA10651'!AO27</f>
        <v>0</v>
      </c>
      <c r="I27" s="74">
        <f t="shared" si="1"/>
        <v>15594263</v>
      </c>
    </row>
    <row r="28" spans="1:9" hidden="1" x14ac:dyDescent="0.2">
      <c r="A28" s="74" t="s">
        <v>237</v>
      </c>
      <c r="B28" s="18">
        <f>'[2]NEW GAA'!E28</f>
        <v>3974470</v>
      </c>
      <c r="C28" s="44">
        <f>'[2]NEW GAA'!AR28</f>
        <v>275266</v>
      </c>
      <c r="D28" s="158">
        <f>SUM(B28:C28)</f>
        <v>4249736</v>
      </c>
      <c r="E28" s="74">
        <f>[2]AUTO!BA28</f>
        <v>124552</v>
      </c>
      <c r="F28" s="74">
        <f>[2]UF!AF28</f>
        <v>0</v>
      </c>
      <c r="G28" s="74"/>
      <c r="H28" s="74">
        <f>'[2]CONT-RA10651'!AO28</f>
        <v>0</v>
      </c>
      <c r="I28" s="74">
        <f t="shared" si="1"/>
        <v>4374288</v>
      </c>
    </row>
    <row r="29" spans="1:9" x14ac:dyDescent="0.2">
      <c r="A29" s="74" t="s">
        <v>247</v>
      </c>
      <c r="B29" s="18">
        <f>'[2]NEW GAA'!E29</f>
        <v>102987682</v>
      </c>
      <c r="C29" s="44">
        <f>'[2]NEW GAA'!AR29</f>
        <v>62095019</v>
      </c>
      <c r="D29" s="158">
        <f>SUM(B29:C29)</f>
        <v>165082701</v>
      </c>
      <c r="E29" s="74">
        <f>[2]AUTO!BA29</f>
        <v>2846039</v>
      </c>
      <c r="F29" s="74">
        <f>[2]UF!AF29</f>
        <v>0</v>
      </c>
      <c r="G29" s="74">
        <f>'[2]CONT-RA10651'!B29</f>
        <v>3876058</v>
      </c>
      <c r="H29" s="74">
        <f>'[2]CONT-RA10651'!AO29</f>
        <v>37568</v>
      </c>
      <c r="I29" s="158">
        <f t="shared" si="1"/>
        <v>171842366</v>
      </c>
    </row>
    <row r="30" spans="1:9" x14ac:dyDescent="0.2">
      <c r="A30" s="74" t="s">
        <v>248</v>
      </c>
      <c r="B30" s="18">
        <f t="shared" ref="B30:I30" si="6">SUM(B31:B32)</f>
        <v>456505722</v>
      </c>
      <c r="C30" s="44">
        <f t="shared" si="6"/>
        <v>7888366</v>
      </c>
      <c r="D30" s="158">
        <f t="shared" si="6"/>
        <v>464394088</v>
      </c>
      <c r="E30" s="44">
        <f t="shared" si="6"/>
        <v>7998991</v>
      </c>
      <c r="F30" s="74">
        <f t="shared" si="6"/>
        <v>0</v>
      </c>
      <c r="G30" s="74">
        <f t="shared" si="6"/>
        <v>9584727</v>
      </c>
      <c r="H30" s="74">
        <f t="shared" si="6"/>
        <v>2171568</v>
      </c>
      <c r="I30" s="74">
        <f t="shared" si="6"/>
        <v>484149374</v>
      </c>
    </row>
    <row r="31" spans="1:9" hidden="1" x14ac:dyDescent="0.2">
      <c r="A31" s="74" t="s">
        <v>236</v>
      </c>
      <c r="B31" s="18">
        <f>'[2]NEW GAA'!E31</f>
        <v>224551472</v>
      </c>
      <c r="C31" s="44">
        <f>'[2]NEW GAA'!AR31</f>
        <v>6588329</v>
      </c>
      <c r="D31" s="158">
        <f t="shared" ref="D31:D47" si="7">SUM(B31:C31)</f>
        <v>231139801</v>
      </c>
      <c r="E31" s="44">
        <f>[2]AUTO!BA31</f>
        <v>7469970</v>
      </c>
      <c r="F31" s="74">
        <f>[2]UF!AF31</f>
        <v>0</v>
      </c>
      <c r="G31" s="74">
        <f>'[2]CONT-RA10651'!B31</f>
        <v>9584727</v>
      </c>
      <c r="H31" s="74">
        <f>'[2]CONT-RA10651'!AO31</f>
        <v>2171568</v>
      </c>
      <c r="I31" s="74">
        <f t="shared" si="1"/>
        <v>250366066</v>
      </c>
    </row>
    <row r="32" spans="1:9" hidden="1" x14ac:dyDescent="0.2">
      <c r="A32" s="74" t="s">
        <v>237</v>
      </c>
      <c r="B32" s="18">
        <f>'[2]NEW GAA'!E32</f>
        <v>231954250</v>
      </c>
      <c r="C32" s="44">
        <f>'[2]NEW GAA'!AR32</f>
        <v>1300037</v>
      </c>
      <c r="D32" s="158">
        <f t="shared" si="7"/>
        <v>233254287</v>
      </c>
      <c r="E32" s="44">
        <f>[2]AUTO!BA32</f>
        <v>529021</v>
      </c>
      <c r="F32" s="74">
        <f>[2]UF!AF32</f>
        <v>0</v>
      </c>
      <c r="G32" s="74"/>
      <c r="H32" s="74">
        <f>'[2]CONT-RA10651'!AO32</f>
        <v>0</v>
      </c>
      <c r="I32" s="74">
        <f t="shared" si="1"/>
        <v>233783308</v>
      </c>
    </row>
    <row r="33" spans="1:152" x14ac:dyDescent="0.2">
      <c r="A33" s="74" t="s">
        <v>249</v>
      </c>
      <c r="B33" s="18">
        <f>'[2]NEW GAA'!E33</f>
        <v>17985062</v>
      </c>
      <c r="C33" s="44">
        <f>'[2]NEW GAA'!AR33</f>
        <v>442436</v>
      </c>
      <c r="D33" s="158">
        <f t="shared" si="7"/>
        <v>18427498</v>
      </c>
      <c r="E33" s="44">
        <f>[2]AUTO!BA33</f>
        <v>526096</v>
      </c>
      <c r="F33" s="74">
        <f>[2]UF!AF33</f>
        <v>0</v>
      </c>
      <c r="G33" s="74"/>
      <c r="H33" s="74">
        <f>'[2]CONT-RA10651'!AO33</f>
        <v>127682</v>
      </c>
      <c r="I33" s="74">
        <f t="shared" si="1"/>
        <v>19081276</v>
      </c>
    </row>
    <row r="34" spans="1:152" x14ac:dyDescent="0.2">
      <c r="A34" s="74" t="s">
        <v>250</v>
      </c>
      <c r="B34" s="18">
        <f>'[2]NEW GAA'!E34</f>
        <v>109977475</v>
      </c>
      <c r="C34" s="44">
        <f>'[2]NEW GAA'!AR34</f>
        <v>5537304</v>
      </c>
      <c r="D34" s="158">
        <f t="shared" si="7"/>
        <v>115514779</v>
      </c>
      <c r="E34" s="44">
        <f>[2]AUTO!BA34</f>
        <v>435425</v>
      </c>
      <c r="F34" s="74">
        <f>[2]UF!AF34</f>
        <v>0</v>
      </c>
      <c r="G34" s="74"/>
      <c r="H34" s="74">
        <f>'[2]CONT-RA10651'!AO34</f>
        <v>0</v>
      </c>
      <c r="I34" s="74">
        <f t="shared" si="1"/>
        <v>115950204</v>
      </c>
    </row>
    <row r="35" spans="1:152" x14ac:dyDescent="0.2">
      <c r="A35" s="74" t="s">
        <v>251</v>
      </c>
      <c r="B35" s="18">
        <f>'[2]NEW GAA'!E35</f>
        <v>3604425</v>
      </c>
      <c r="C35" s="44">
        <f>'[2]NEW GAA'!AR35</f>
        <v>78733</v>
      </c>
      <c r="D35" s="158">
        <f t="shared" si="7"/>
        <v>3683158</v>
      </c>
      <c r="E35" s="44">
        <f>[2]AUTO!BA35</f>
        <v>30736</v>
      </c>
      <c r="F35" s="74">
        <f>[2]UF!AF35</f>
        <v>0</v>
      </c>
      <c r="G35" s="74"/>
      <c r="H35" s="74">
        <f>'[2]CONT-RA10651'!AO35</f>
        <v>0</v>
      </c>
      <c r="I35" s="74">
        <f t="shared" si="1"/>
        <v>3713894</v>
      </c>
    </row>
    <row r="36" spans="1:152" x14ac:dyDescent="0.2">
      <c r="A36" s="74" t="s">
        <v>252</v>
      </c>
      <c r="B36" s="18">
        <f>'[2]NEW GAA'!E36</f>
        <v>4167447</v>
      </c>
      <c r="C36" s="44">
        <f>'[2]NEW GAA'!AR36</f>
        <v>1338556</v>
      </c>
      <c r="D36" s="158">
        <f t="shared" si="7"/>
        <v>5506003</v>
      </c>
      <c r="E36" s="44">
        <f>[2]AUTO!BA36</f>
        <v>139594</v>
      </c>
      <c r="F36" s="74">
        <f>[2]UF!AF36</f>
        <v>0</v>
      </c>
      <c r="G36" s="74"/>
      <c r="H36" s="74">
        <f>'[2]CONT-RA10651'!AO36</f>
        <v>0</v>
      </c>
      <c r="I36" s="74">
        <f t="shared" si="1"/>
        <v>5645597</v>
      </c>
    </row>
    <row r="37" spans="1:152" x14ac:dyDescent="0.2">
      <c r="A37" s="74" t="s">
        <v>253</v>
      </c>
      <c r="B37" s="18">
        <f>'[2]NEW GAA'!E37</f>
        <v>42277393</v>
      </c>
      <c r="C37" s="44">
        <f>'[2]NEW GAA'!AR37</f>
        <v>1668233</v>
      </c>
      <c r="D37" s="158">
        <f t="shared" si="7"/>
        <v>43945626</v>
      </c>
      <c r="E37" s="44">
        <f>[2]AUTO!BA37</f>
        <v>3356823</v>
      </c>
      <c r="F37" s="74">
        <f>[2]UF!AF37</f>
        <v>20475837</v>
      </c>
      <c r="G37" s="74"/>
      <c r="H37" s="74">
        <f>'[2]CONT-RA10651'!AO37</f>
        <v>9654</v>
      </c>
      <c r="I37" s="74">
        <f t="shared" si="1"/>
        <v>67787940</v>
      </c>
    </row>
    <row r="38" spans="1:152" x14ac:dyDescent="0.2">
      <c r="A38" s="74" t="s">
        <v>254</v>
      </c>
      <c r="B38" s="18">
        <f>'[2]NEW GAA'!E38</f>
        <v>5290738</v>
      </c>
      <c r="C38" s="44">
        <f>'[2]NEW GAA'!AR38</f>
        <v>915828</v>
      </c>
      <c r="D38" s="158">
        <f t="shared" si="7"/>
        <v>6206566</v>
      </c>
      <c r="E38" s="44">
        <f>[2]AUTO!BA38</f>
        <v>193325</v>
      </c>
      <c r="F38" s="74">
        <f>[2]UF!AF38</f>
        <v>0</v>
      </c>
      <c r="G38" s="74">
        <f>'[2]CONT-RA10651'!B38</f>
        <v>8570</v>
      </c>
      <c r="H38" s="74">
        <f>'[2]CONT-RA10651'!AO38</f>
        <v>0</v>
      </c>
      <c r="I38" s="74">
        <f t="shared" si="1"/>
        <v>6408461</v>
      </c>
    </row>
    <row r="39" spans="1:152" x14ac:dyDescent="0.2">
      <c r="A39" s="74" t="s">
        <v>255</v>
      </c>
      <c r="B39" s="18">
        <f>'[2]NEW GAA'!E39</f>
        <v>1058792</v>
      </c>
      <c r="C39" s="44">
        <f>'[2]NEW GAA'!AR39</f>
        <v>133538</v>
      </c>
      <c r="D39" s="158">
        <f t="shared" si="7"/>
        <v>1192330</v>
      </c>
      <c r="E39" s="44">
        <f>[2]AUTO!BA39</f>
        <v>48116</v>
      </c>
      <c r="F39" s="74">
        <f>[2]UF!AF39</f>
        <v>0</v>
      </c>
      <c r="G39" s="74"/>
      <c r="H39" s="74">
        <f>'[2]CONT-RA10651'!AO39</f>
        <v>7546</v>
      </c>
      <c r="I39" s="74">
        <f t="shared" si="1"/>
        <v>1247992</v>
      </c>
    </row>
    <row r="40" spans="1:152" x14ac:dyDescent="0.2">
      <c r="A40" s="74" t="s">
        <v>256</v>
      </c>
      <c r="B40" s="18">
        <f>'[2]NEW GAA'!E40</f>
        <v>28230887</v>
      </c>
      <c r="C40" s="44">
        <f>'[2]NEW GAA'!AR40</f>
        <v>1276342</v>
      </c>
      <c r="D40" s="158">
        <f t="shared" si="7"/>
        <v>29507229</v>
      </c>
      <c r="E40" s="44">
        <f>[2]AUTO!BA40</f>
        <v>220261</v>
      </c>
      <c r="F40" s="74">
        <f>[2]UF!AF40</f>
        <v>765071</v>
      </c>
      <c r="G40" s="74"/>
      <c r="H40" s="74">
        <f>'[2]CONT-RA10651'!AO40</f>
        <v>0</v>
      </c>
      <c r="I40" s="74">
        <f t="shared" si="1"/>
        <v>30492561</v>
      </c>
    </row>
    <row r="41" spans="1:152" x14ac:dyDescent="0.2">
      <c r="A41" s="74" t="s">
        <v>257</v>
      </c>
      <c r="B41" s="18">
        <f>'[2]NEW GAA'!E41</f>
        <v>2883</v>
      </c>
      <c r="C41" s="44">
        <f>'[2]NEW GAA'!AR41</f>
        <v>350</v>
      </c>
      <c r="D41" s="158">
        <f t="shared" si="7"/>
        <v>3233</v>
      </c>
      <c r="E41" s="44">
        <f>[2]AUTO!BA41</f>
        <v>0</v>
      </c>
      <c r="F41" s="74">
        <f>[2]UF!AF41</f>
        <v>0</v>
      </c>
      <c r="G41" s="74"/>
      <c r="H41" s="74">
        <f>'[2]CONT-RA10651'!AO41</f>
        <v>0</v>
      </c>
      <c r="I41" s="74">
        <f t="shared" si="1"/>
        <v>3233</v>
      </c>
    </row>
    <row r="42" spans="1:152" x14ac:dyDescent="0.2">
      <c r="A42" s="74" t="s">
        <v>258</v>
      </c>
      <c r="B42" s="18">
        <f>'[2]NEW GAA'!E42</f>
        <v>25963427</v>
      </c>
      <c r="C42" s="44">
        <f>'[2]NEW GAA'!AR42</f>
        <v>1765608</v>
      </c>
      <c r="D42" s="158">
        <f t="shared" si="7"/>
        <v>27729035</v>
      </c>
      <c r="E42" s="44">
        <f>[2]AUTO!BA42</f>
        <v>863436</v>
      </c>
      <c r="F42" s="74">
        <f>[2]UF!AF42</f>
        <v>0</v>
      </c>
      <c r="G42" s="74"/>
      <c r="H42" s="74">
        <f>'[2]CONT-RA10651'!AO42</f>
        <v>0</v>
      </c>
      <c r="I42" s="74">
        <f t="shared" si="1"/>
        <v>28592471</v>
      </c>
    </row>
    <row r="43" spans="1:152" x14ac:dyDescent="0.2">
      <c r="A43" s="74" t="s">
        <v>259</v>
      </c>
      <c r="B43" s="18">
        <f>'[2]NEW GAA'!E43</f>
        <v>1252841</v>
      </c>
      <c r="C43" s="44">
        <f>'[2]NEW GAA'!AR43</f>
        <v>149391</v>
      </c>
      <c r="D43" s="158">
        <f t="shared" si="7"/>
        <v>1402232</v>
      </c>
      <c r="E43" s="44">
        <f>[2]AUTO!BA43</f>
        <v>68884</v>
      </c>
      <c r="F43" s="74">
        <f>[2]UF!AF43</f>
        <v>0</v>
      </c>
      <c r="G43" s="74"/>
      <c r="H43" s="74">
        <f>'[2]CONT-RA10651'!AO43</f>
        <v>95383</v>
      </c>
      <c r="I43" s="74">
        <f t="shared" si="1"/>
        <v>1566499</v>
      </c>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row>
    <row r="44" spans="1:152" x14ac:dyDescent="0.2">
      <c r="A44" s="74" t="s">
        <v>260</v>
      </c>
      <c r="B44" s="18">
        <f>'[2]NEW GAA'!E44</f>
        <v>8336116</v>
      </c>
      <c r="C44" s="44">
        <f>'[2]NEW GAA'!AR44</f>
        <v>927994</v>
      </c>
      <c r="D44" s="158">
        <f t="shared" si="7"/>
        <v>9264110</v>
      </c>
      <c r="E44" s="44">
        <f>[2]AUTO!BA44</f>
        <v>453355</v>
      </c>
      <c r="F44" s="74">
        <f>[2]UF!AF44</f>
        <v>0</v>
      </c>
      <c r="G44" s="74"/>
      <c r="H44" s="74">
        <f>'[2]CONT-RA10651'!AO44</f>
        <v>0</v>
      </c>
      <c r="I44" s="74">
        <f t="shared" si="1"/>
        <v>9717465</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row>
    <row r="45" spans="1:152" x14ac:dyDescent="0.2">
      <c r="A45" s="74" t="s">
        <v>261</v>
      </c>
      <c r="B45" s="18">
        <f>'[2]NEW GAA'!E45</f>
        <v>16004848</v>
      </c>
      <c r="C45" s="44">
        <f>'[2]NEW GAA'!AR45</f>
        <v>301274</v>
      </c>
      <c r="D45" s="158">
        <f t="shared" si="7"/>
        <v>16306122</v>
      </c>
      <c r="E45" s="44">
        <f>[2]AUTO!BA45</f>
        <v>159733</v>
      </c>
      <c r="F45" s="74">
        <f>[2]UF!AF45</f>
        <v>0</v>
      </c>
      <c r="G45" s="74"/>
      <c r="H45" s="74">
        <f>'[2]CONT-RA10651'!AO45</f>
        <v>0</v>
      </c>
      <c r="I45" s="74">
        <f t="shared" si="1"/>
        <v>16465855</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row>
    <row r="46" spans="1:152" x14ac:dyDescent="0.2">
      <c r="A46" s="74" t="s">
        <v>262</v>
      </c>
      <c r="B46" s="18">
        <f>'[2]NEW GAA'!E46</f>
        <v>2001880</v>
      </c>
      <c r="C46" s="44">
        <f>'[2]NEW GAA'!AR46</f>
        <v>131694</v>
      </c>
      <c r="D46" s="158">
        <f t="shared" si="7"/>
        <v>2133574</v>
      </c>
      <c r="E46" s="44">
        <f>[2]AUTO!BA46</f>
        <v>69100</v>
      </c>
      <c r="F46" s="74">
        <f>[2]UF!AF46</f>
        <v>0</v>
      </c>
      <c r="G46" s="74"/>
      <c r="H46" s="74">
        <f>'[2]CONT-RA10651'!AO46</f>
        <v>0</v>
      </c>
      <c r="I46" s="74">
        <f t="shared" si="1"/>
        <v>2202674</v>
      </c>
    </row>
    <row r="47" spans="1:152" x14ac:dyDescent="0.2">
      <c r="A47" s="74" t="s">
        <v>263</v>
      </c>
      <c r="B47" s="18">
        <f>'[2]NEW GAA'!E47</f>
        <v>426879</v>
      </c>
      <c r="C47" s="44">
        <f>'[2]NEW GAA'!AR47</f>
        <v>50462</v>
      </c>
      <c r="D47" s="158">
        <f t="shared" si="7"/>
        <v>477341</v>
      </c>
      <c r="E47" s="44">
        <f>[2]AUTO!BA47</f>
        <v>22925</v>
      </c>
      <c r="F47" s="74">
        <f>[2]UF!AF47</f>
        <v>0</v>
      </c>
      <c r="G47" s="74"/>
      <c r="H47" s="74">
        <f>'[2]CONT-RA10651'!AO47</f>
        <v>0</v>
      </c>
      <c r="I47" s="74">
        <f t="shared" si="1"/>
        <v>500266</v>
      </c>
    </row>
    <row r="48" spans="1:152" hidden="1" x14ac:dyDescent="0.2">
      <c r="A48" s="74"/>
      <c r="B48" s="18"/>
      <c r="C48" s="44"/>
      <c r="D48" s="158"/>
      <c r="E48" s="44"/>
      <c r="F48" s="74"/>
      <c r="G48" s="74"/>
      <c r="H48" s="74"/>
      <c r="I48" s="74">
        <f t="shared" si="1"/>
        <v>0</v>
      </c>
    </row>
    <row r="49" spans="1:9" x14ac:dyDescent="0.2">
      <c r="A49" s="74" t="s">
        <v>264</v>
      </c>
      <c r="B49" s="47">
        <f>SUM(B50:B53)+SUM(B56:B68)+SUM(B73:B90)</f>
        <v>14397500</v>
      </c>
      <c r="C49" s="235">
        <f t="shared" ref="C49:I49" si="8">SUM(C50:C53)+SUM(C56:C68)+SUM(C73:C90)</f>
        <v>1233857</v>
      </c>
      <c r="D49" s="236">
        <f t="shared" si="8"/>
        <v>15631357</v>
      </c>
      <c r="E49" s="235">
        <f t="shared" si="8"/>
        <v>4280644</v>
      </c>
      <c r="F49" s="46">
        <f t="shared" si="8"/>
        <v>0</v>
      </c>
      <c r="G49" s="46">
        <f t="shared" si="8"/>
        <v>0</v>
      </c>
      <c r="H49" s="46">
        <f t="shared" si="8"/>
        <v>0</v>
      </c>
      <c r="I49" s="250">
        <f t="shared" si="8"/>
        <v>19912001</v>
      </c>
    </row>
    <row r="50" spans="1:9" x14ac:dyDescent="0.2">
      <c r="A50" s="74" t="s">
        <v>96</v>
      </c>
      <c r="B50" s="18">
        <f>'[2]NEW GAA'!E50</f>
        <v>98233</v>
      </c>
      <c r="C50" s="44">
        <f>'[2]NEW GAA'!AR50</f>
        <v>0</v>
      </c>
      <c r="D50" s="158">
        <f>SUM(B50:C50)</f>
        <v>98233</v>
      </c>
      <c r="E50" s="44">
        <f>[2]AUTO!BA50</f>
        <v>0</v>
      </c>
      <c r="F50" s="74">
        <f>[2]UF!AF50</f>
        <v>0</v>
      </c>
      <c r="G50" s="74"/>
      <c r="H50" s="74">
        <f>'[2]CONT-RA10651'!AO50</f>
        <v>0</v>
      </c>
      <c r="I50" s="74">
        <f t="shared" si="1"/>
        <v>98233</v>
      </c>
    </row>
    <row r="51" spans="1:9" x14ac:dyDescent="0.2">
      <c r="A51" s="74" t="s">
        <v>97</v>
      </c>
      <c r="B51" s="18">
        <f>'[2]NEW GAA'!E51</f>
        <v>187952</v>
      </c>
      <c r="C51" s="44">
        <f>'[2]NEW GAA'!AR51</f>
        <v>2527</v>
      </c>
      <c r="D51" s="158">
        <f>SUM(B51:C51)</f>
        <v>190479</v>
      </c>
      <c r="E51" s="44">
        <f>[2]AUTO!BA51</f>
        <v>1822</v>
      </c>
      <c r="F51" s="74">
        <f>[2]UF!AF51</f>
        <v>0</v>
      </c>
      <c r="G51" s="74"/>
      <c r="H51" s="74">
        <f>'[2]CONT-RA10651'!AO51</f>
        <v>0</v>
      </c>
      <c r="I51" s="74">
        <f t="shared" si="1"/>
        <v>192301</v>
      </c>
    </row>
    <row r="52" spans="1:9" x14ac:dyDescent="0.2">
      <c r="A52" s="74" t="s">
        <v>98</v>
      </c>
      <c r="B52" s="18">
        <f>'[2]NEW GAA'!E52</f>
        <v>86003</v>
      </c>
      <c r="C52" s="44">
        <f>'[2]NEW GAA'!AR52</f>
        <v>6210</v>
      </c>
      <c r="D52" s="158">
        <f>SUM(B52:C52)</f>
        <v>92213</v>
      </c>
      <c r="E52" s="44">
        <f>[2]AUTO!BA52</f>
        <v>2888</v>
      </c>
      <c r="F52" s="74">
        <f>[2]UF!AF52</f>
        <v>0</v>
      </c>
      <c r="G52" s="74"/>
      <c r="H52" s="74">
        <f>'[2]CONT-RA10651'!AO52</f>
        <v>0</v>
      </c>
      <c r="I52" s="74">
        <f t="shared" si="1"/>
        <v>95101</v>
      </c>
    </row>
    <row r="53" spans="1:9" x14ac:dyDescent="0.2">
      <c r="A53" s="74" t="s">
        <v>99</v>
      </c>
      <c r="B53" s="18">
        <f>+B54+B55</f>
        <v>5635834</v>
      </c>
      <c r="C53" s="44">
        <f>+C54+C55</f>
        <v>87670</v>
      </c>
      <c r="D53" s="158">
        <f>+D54+D55</f>
        <v>5723504</v>
      </c>
      <c r="E53" s="44">
        <f>+E54+E55</f>
        <v>2172688</v>
      </c>
      <c r="F53" s="74">
        <f>+F54+F55</f>
        <v>0</v>
      </c>
      <c r="G53" s="74"/>
      <c r="H53" s="74">
        <f>[2]SUPPL!L53</f>
        <v>0</v>
      </c>
      <c r="I53" s="74">
        <f t="shared" si="1"/>
        <v>7896192</v>
      </c>
    </row>
    <row r="54" spans="1:9" hidden="1" x14ac:dyDescent="0.2">
      <c r="A54" s="74" t="s">
        <v>265</v>
      </c>
      <c r="B54" s="18">
        <f>'[2]NEW GAA'!E54</f>
        <v>5402214</v>
      </c>
      <c r="C54" s="44">
        <f>'[2]NEW GAA'!AR54</f>
        <v>32134</v>
      </c>
      <c r="D54" s="158">
        <f>SUM(B54:C54)</f>
        <v>5434348</v>
      </c>
      <c r="E54" s="44">
        <f>[2]AUTO!BA54</f>
        <v>2155128</v>
      </c>
      <c r="F54" s="74">
        <f>[2]UF!AF54</f>
        <v>0</v>
      </c>
      <c r="G54" s="74"/>
      <c r="H54" s="74">
        <f>'[2]CONT-RA10651'!AO54</f>
        <v>0</v>
      </c>
      <c r="I54" s="74">
        <f t="shared" si="1"/>
        <v>7589476</v>
      </c>
    </row>
    <row r="55" spans="1:9" hidden="1" x14ac:dyDescent="0.2">
      <c r="A55" s="74" t="s">
        <v>266</v>
      </c>
      <c r="B55" s="18">
        <f>'[2]NEW GAA'!E55</f>
        <v>233620</v>
      </c>
      <c r="C55" s="44">
        <f>'[2]NEW GAA'!AR55</f>
        <v>55536</v>
      </c>
      <c r="D55" s="158">
        <f>SUM(B55:C55)</f>
        <v>289156</v>
      </c>
      <c r="E55" s="44">
        <f>[2]AUTO!BA55</f>
        <v>17560</v>
      </c>
      <c r="F55" s="74">
        <f>[2]UF!AF55</f>
        <v>0</v>
      </c>
      <c r="G55" s="74"/>
      <c r="H55" s="74">
        <f>'[2]CONT-RA10651'!AO55</f>
        <v>0</v>
      </c>
      <c r="I55" s="74">
        <f t="shared" si="1"/>
        <v>306716</v>
      </c>
    </row>
    <row r="56" spans="1:9" x14ac:dyDescent="0.2">
      <c r="A56" s="74" t="s">
        <v>102</v>
      </c>
      <c r="B56" s="18">
        <f>'[2]NEW GAA'!E56</f>
        <v>63093</v>
      </c>
      <c r="C56" s="44">
        <f>'[2]NEW GAA'!AR56</f>
        <v>5556</v>
      </c>
      <c r="D56" s="158">
        <f>SUM(B56:C56)</f>
        <v>68649</v>
      </c>
      <c r="E56" s="44">
        <f>[2]AUTO!BA56</f>
        <v>2838</v>
      </c>
      <c r="F56" s="74">
        <f>[2]UF!AF56</f>
        <v>0</v>
      </c>
      <c r="G56" s="74"/>
      <c r="H56" s="74">
        <f>'[2]CONT-RA10651'!AO56</f>
        <v>0</v>
      </c>
      <c r="I56" s="74">
        <f t="shared" si="1"/>
        <v>71487</v>
      </c>
    </row>
    <row r="57" spans="1:9" x14ac:dyDescent="0.2">
      <c r="A57" s="74" t="s">
        <v>103</v>
      </c>
      <c r="B57" s="18">
        <f>'[2]NEW GAA'!E57</f>
        <v>115175</v>
      </c>
      <c r="C57" s="44">
        <f>'[2]NEW GAA'!AR57</f>
        <v>11655</v>
      </c>
      <c r="D57" s="158">
        <f>SUM(B57:C57)</f>
        <v>126830</v>
      </c>
      <c r="E57" s="44">
        <f>[2]AUTO!BA57</f>
        <v>81087</v>
      </c>
      <c r="F57" s="74">
        <f>[2]UF!AF57</f>
        <v>0</v>
      </c>
      <c r="G57" s="74"/>
      <c r="H57" s="74">
        <f>'[2]CONT-RA10651'!AO57</f>
        <v>0</v>
      </c>
      <c r="I57" s="74">
        <f t="shared" si="1"/>
        <v>207917</v>
      </c>
    </row>
    <row r="58" spans="1:9" x14ac:dyDescent="0.2">
      <c r="A58" s="74" t="s">
        <v>104</v>
      </c>
      <c r="B58" s="18">
        <f>'[2]NEW GAA'!E58</f>
        <v>465917</v>
      </c>
      <c r="C58" s="44">
        <f>'[2]NEW GAA'!AR58</f>
        <v>71341</v>
      </c>
      <c r="D58" s="158">
        <f t="shared" ref="D58:D67" si="9">SUM(B58:C58)</f>
        <v>537258</v>
      </c>
      <c r="E58" s="44">
        <f>[2]AUTO!BA58</f>
        <v>12949</v>
      </c>
      <c r="F58" s="74">
        <f>[2]UF!AF58</f>
        <v>0</v>
      </c>
      <c r="G58" s="74"/>
      <c r="H58" s="74">
        <f>'[2]CONT-RA10651'!AO58</f>
        <v>0</v>
      </c>
      <c r="I58" s="74">
        <f t="shared" ref="I58:I67" si="10">SUM(D58:H58)</f>
        <v>550207</v>
      </c>
    </row>
    <row r="59" spans="1:9" x14ac:dyDescent="0.2">
      <c r="A59" s="74" t="s">
        <v>105</v>
      </c>
      <c r="B59" s="18">
        <f>'[2]NEW GAA'!E59</f>
        <v>51557</v>
      </c>
      <c r="C59" s="44">
        <f>'[2]NEW GAA'!AR59</f>
        <v>2153</v>
      </c>
      <c r="D59" s="158">
        <f t="shared" si="9"/>
        <v>53710</v>
      </c>
      <c r="E59" s="44">
        <f>[2]AUTO!BA59</f>
        <v>116003</v>
      </c>
      <c r="F59" s="74">
        <f>[2]UF!AF59</f>
        <v>0</v>
      </c>
      <c r="G59" s="74"/>
      <c r="H59" s="74">
        <f>'[2]CONT-RA10651'!AO59</f>
        <v>0</v>
      </c>
      <c r="I59" s="74">
        <f t="shared" si="10"/>
        <v>169713</v>
      </c>
    </row>
    <row r="60" spans="1:9" x14ac:dyDescent="0.2">
      <c r="A60" s="74" t="s">
        <v>106</v>
      </c>
      <c r="B60" s="18">
        <f>'[2]NEW GAA'!E60</f>
        <v>75939</v>
      </c>
      <c r="C60" s="44">
        <f>'[2]NEW GAA'!AR60</f>
        <v>12397</v>
      </c>
      <c r="D60" s="158">
        <f t="shared" si="9"/>
        <v>88336</v>
      </c>
      <c r="E60" s="44">
        <f>[2]AUTO!BA60</f>
        <v>3771</v>
      </c>
      <c r="F60" s="74">
        <f>[2]UF!AF60</f>
        <v>0</v>
      </c>
      <c r="G60" s="74"/>
      <c r="H60" s="74">
        <f>'[2]CONT-RA10651'!AO60</f>
        <v>0</v>
      </c>
      <c r="I60" s="74">
        <f t="shared" si="10"/>
        <v>92107</v>
      </c>
    </row>
    <row r="61" spans="1:9" x14ac:dyDescent="0.2">
      <c r="A61" s="74" t="s">
        <v>107</v>
      </c>
      <c r="B61" s="18">
        <f>'[2]NEW GAA'!E61</f>
        <v>66897</v>
      </c>
      <c r="C61" s="44">
        <f>'[2]NEW GAA'!AR61</f>
        <v>13316</v>
      </c>
      <c r="D61" s="158">
        <f t="shared" si="9"/>
        <v>80213</v>
      </c>
      <c r="E61" s="44">
        <f>[2]AUTO!BA61</f>
        <v>17047</v>
      </c>
      <c r="F61" s="74">
        <f>[2]UF!AF61</f>
        <v>0</v>
      </c>
      <c r="G61" s="74"/>
      <c r="H61" s="74">
        <f>'[2]CONT-RA10651'!AO61</f>
        <v>0</v>
      </c>
      <c r="I61" s="74">
        <f t="shared" si="10"/>
        <v>97260</v>
      </c>
    </row>
    <row r="62" spans="1:9" ht="13.5" customHeight="1" x14ac:dyDescent="0.2">
      <c r="A62" s="74" t="s">
        <v>108</v>
      </c>
      <c r="B62" s="18">
        <f>'[2]NEW GAA'!E62</f>
        <v>112503</v>
      </c>
      <c r="C62" s="44">
        <f>'[2]NEW GAA'!AR62</f>
        <v>17340</v>
      </c>
      <c r="D62" s="158">
        <f t="shared" si="9"/>
        <v>129843</v>
      </c>
      <c r="E62" s="44">
        <f>[2]AUTO!BA62</f>
        <v>4955</v>
      </c>
      <c r="F62" s="74">
        <f>[2]UF!AF62</f>
        <v>0</v>
      </c>
      <c r="G62" s="74"/>
      <c r="H62" s="74">
        <f>'[2]CONT-RA10651'!AO62</f>
        <v>0</v>
      </c>
      <c r="I62" s="74">
        <f t="shared" si="10"/>
        <v>134798</v>
      </c>
    </row>
    <row r="63" spans="1:9" x14ac:dyDescent="0.2">
      <c r="A63" s="74" t="s">
        <v>109</v>
      </c>
      <c r="B63" s="18">
        <f>'[2]NEW GAA'!E63</f>
        <v>183967</v>
      </c>
      <c r="C63" s="44">
        <f>'[2]NEW GAA'!AR63</f>
        <v>36952</v>
      </c>
      <c r="D63" s="158">
        <f t="shared" si="9"/>
        <v>220919</v>
      </c>
      <c r="E63" s="44">
        <f>[2]AUTO!BA63</f>
        <v>697658</v>
      </c>
      <c r="F63" s="74">
        <f>[2]UF!AF63</f>
        <v>0</v>
      </c>
      <c r="G63" s="74"/>
      <c r="H63" s="74">
        <f>'[2]CONT-RA10651'!AO63</f>
        <v>0</v>
      </c>
      <c r="I63" s="74">
        <f t="shared" si="10"/>
        <v>918577</v>
      </c>
    </row>
    <row r="64" spans="1:9" x14ac:dyDescent="0.2">
      <c r="A64" s="74" t="s">
        <v>110</v>
      </c>
      <c r="B64" s="18">
        <f>'[2]NEW GAA'!E64</f>
        <v>122695</v>
      </c>
      <c r="C64" s="44">
        <f>'[2]NEW GAA'!AR64</f>
        <v>5611</v>
      </c>
      <c r="D64" s="158">
        <f t="shared" si="9"/>
        <v>128306</v>
      </c>
      <c r="E64" s="44">
        <f>[2]AUTO!BA64</f>
        <v>3624</v>
      </c>
      <c r="F64" s="74">
        <f>[2]UF!AF64</f>
        <v>0</v>
      </c>
      <c r="G64" s="74"/>
      <c r="H64" s="74">
        <f>'[2]CONT-RA10651'!AO64</f>
        <v>0</v>
      </c>
      <c r="I64" s="74">
        <f t="shared" si="10"/>
        <v>131930</v>
      </c>
    </row>
    <row r="65" spans="1:9" x14ac:dyDescent="0.2">
      <c r="A65" s="74" t="s">
        <v>111</v>
      </c>
      <c r="B65" s="18">
        <f>'[2]NEW GAA'!E65</f>
        <v>117089</v>
      </c>
      <c r="C65" s="44">
        <f>'[2]NEW GAA'!AR65</f>
        <v>10185</v>
      </c>
      <c r="D65" s="158">
        <f t="shared" si="9"/>
        <v>127274</v>
      </c>
      <c r="E65" s="44">
        <f>[2]AUTO!BA65</f>
        <v>4000</v>
      </c>
      <c r="F65" s="74">
        <f>[2]UF!AF65</f>
        <v>0</v>
      </c>
      <c r="G65" s="74"/>
      <c r="H65" s="74">
        <f>'[2]CONT-RA10651'!AO65</f>
        <v>0</v>
      </c>
      <c r="I65" s="74">
        <f t="shared" si="10"/>
        <v>131274</v>
      </c>
    </row>
    <row r="66" spans="1:9" x14ac:dyDescent="0.2">
      <c r="A66" s="74" t="s">
        <v>112</v>
      </c>
      <c r="B66" s="18">
        <f>'[2]NEW GAA'!E66</f>
        <v>23601</v>
      </c>
      <c r="C66" s="44">
        <f>'[2]NEW GAA'!AR66</f>
        <v>3878</v>
      </c>
      <c r="D66" s="158">
        <f t="shared" si="9"/>
        <v>27479</v>
      </c>
      <c r="E66" s="44">
        <f>[2]AUTO!BA66</f>
        <v>71040</v>
      </c>
      <c r="F66" s="74">
        <f>[2]UF!AF66</f>
        <v>0</v>
      </c>
      <c r="G66" s="74"/>
      <c r="H66" s="74">
        <f>'[2]CONT-RA10651'!AO66</f>
        <v>0</v>
      </c>
      <c r="I66" s="74">
        <f t="shared" si="10"/>
        <v>98519</v>
      </c>
    </row>
    <row r="67" spans="1:9" x14ac:dyDescent="0.2">
      <c r="A67" s="74" t="s">
        <v>113</v>
      </c>
      <c r="B67" s="18">
        <f>'[2]NEW GAA'!E67</f>
        <v>195604</v>
      </c>
      <c r="C67" s="44">
        <f>'[2]NEW GAA'!AR67</f>
        <v>5669</v>
      </c>
      <c r="D67" s="158">
        <f t="shared" si="9"/>
        <v>201273</v>
      </c>
      <c r="E67" s="44">
        <f>[2]AUTO!BA67</f>
        <v>57495</v>
      </c>
      <c r="F67" s="74">
        <f>[2]UF!AF67</f>
        <v>0</v>
      </c>
      <c r="G67" s="74"/>
      <c r="H67" s="74">
        <f>'[2]CONT-RA10651'!AO67</f>
        <v>0</v>
      </c>
      <c r="I67" s="74">
        <f t="shared" si="10"/>
        <v>258768</v>
      </c>
    </row>
    <row r="68" spans="1:9" x14ac:dyDescent="0.2">
      <c r="A68" s="133" t="s">
        <v>114</v>
      </c>
      <c r="B68" s="75">
        <f t="shared" ref="B68:G68" si="11">SUM(B69:B72)</f>
        <v>1501363</v>
      </c>
      <c r="C68" s="251">
        <f t="shared" si="11"/>
        <v>30170</v>
      </c>
      <c r="D68" s="252">
        <f t="shared" si="11"/>
        <v>1531533</v>
      </c>
      <c r="E68" s="251">
        <f t="shared" si="11"/>
        <v>694658</v>
      </c>
      <c r="F68" s="188">
        <f t="shared" si="11"/>
        <v>0</v>
      </c>
      <c r="G68" s="188">
        <f t="shared" si="11"/>
        <v>0</v>
      </c>
      <c r="H68" s="188"/>
      <c r="I68" s="188">
        <f t="shared" si="1"/>
        <v>2226191</v>
      </c>
    </row>
    <row r="69" spans="1:9" x14ac:dyDescent="0.2">
      <c r="A69" s="133" t="s">
        <v>115</v>
      </c>
      <c r="B69" s="18">
        <f>'[2]NEW GAA'!E69</f>
        <v>179838</v>
      </c>
      <c r="C69" s="44">
        <f>'[2]NEW GAA'!AR69</f>
        <v>2980</v>
      </c>
      <c r="D69" s="158">
        <f t="shared" ref="D69:D96" si="12">SUM(B69:C69)</f>
        <v>182818</v>
      </c>
      <c r="E69" s="44">
        <f>[2]AUTO!BA69</f>
        <v>680444</v>
      </c>
      <c r="F69" s="74">
        <f>[2]UF!AF69</f>
        <v>0</v>
      </c>
      <c r="G69" s="74"/>
      <c r="H69" s="74">
        <f>'[2]CONT-RA10651'!AO69</f>
        <v>0</v>
      </c>
      <c r="I69" s="74">
        <f t="shared" si="1"/>
        <v>863262</v>
      </c>
    </row>
    <row r="70" spans="1:9" x14ac:dyDescent="0.2">
      <c r="A70" s="133" t="s">
        <v>116</v>
      </c>
      <c r="B70" s="18">
        <f>'[2]NEW GAA'!E70</f>
        <v>930200</v>
      </c>
      <c r="C70" s="44">
        <f>'[2]NEW GAA'!AR70</f>
        <v>10619</v>
      </c>
      <c r="D70" s="158">
        <f t="shared" si="12"/>
        <v>940819</v>
      </c>
      <c r="E70" s="44">
        <f>[2]AUTO!BA70</f>
        <v>4961</v>
      </c>
      <c r="F70" s="74">
        <f>[2]UF!AF70</f>
        <v>0</v>
      </c>
      <c r="G70" s="74"/>
      <c r="H70" s="74">
        <f>'[2]CONT-RA10651'!AO70</f>
        <v>0</v>
      </c>
      <c r="I70" s="74">
        <f t="shared" si="1"/>
        <v>945780</v>
      </c>
    </row>
    <row r="71" spans="1:9" x14ac:dyDescent="0.2">
      <c r="A71" s="133" t="s">
        <v>117</v>
      </c>
      <c r="B71" s="18">
        <f>'[2]NEW GAA'!E71</f>
        <v>266863</v>
      </c>
      <c r="C71" s="44">
        <f>'[2]NEW GAA'!AR71</f>
        <v>8596</v>
      </c>
      <c r="D71" s="158">
        <f t="shared" si="12"/>
        <v>275459</v>
      </c>
      <c r="E71" s="44">
        <f>[2]AUTO!BA71</f>
        <v>5167</v>
      </c>
      <c r="F71" s="74">
        <f>[2]UF!AF71</f>
        <v>0</v>
      </c>
      <c r="G71" s="74"/>
      <c r="H71" s="74">
        <f>'[2]CONT-RA10651'!AO71</f>
        <v>0</v>
      </c>
      <c r="I71" s="74">
        <f t="shared" si="1"/>
        <v>280626</v>
      </c>
    </row>
    <row r="72" spans="1:9" x14ac:dyDescent="0.2">
      <c r="A72" s="133" t="s">
        <v>118</v>
      </c>
      <c r="B72" s="18">
        <f>'[2]NEW GAA'!E72</f>
        <v>124462</v>
      </c>
      <c r="C72" s="44">
        <f>'[2]NEW GAA'!AR72</f>
        <v>7975</v>
      </c>
      <c r="D72" s="158">
        <f t="shared" si="12"/>
        <v>132437</v>
      </c>
      <c r="E72" s="44">
        <f>[2]AUTO!BA72</f>
        <v>4086</v>
      </c>
      <c r="F72" s="74">
        <f>[2]UF!AF72</f>
        <v>0</v>
      </c>
      <c r="G72" s="74"/>
      <c r="H72" s="74">
        <f>'[2]CONT-RA10651'!AO72</f>
        <v>0</v>
      </c>
      <c r="I72" s="74">
        <f t="shared" si="1"/>
        <v>136523</v>
      </c>
    </row>
    <row r="73" spans="1:9" x14ac:dyDescent="0.2">
      <c r="A73" s="133" t="s">
        <v>119</v>
      </c>
      <c r="B73" s="18">
        <f>'[2]NEW GAA'!E73</f>
        <v>837913</v>
      </c>
      <c r="C73" s="44">
        <f>'[2]NEW GAA'!AR73</f>
        <v>109432</v>
      </c>
      <c r="D73" s="158">
        <f t="shared" si="12"/>
        <v>947345</v>
      </c>
      <c r="E73" s="44">
        <f>[2]AUTO!BA73</f>
        <v>51474</v>
      </c>
      <c r="F73" s="74">
        <f>[2]UF!AF73</f>
        <v>0</v>
      </c>
      <c r="G73" s="74"/>
      <c r="H73" s="74">
        <f>'[2]CONT-RA10651'!AO73</f>
        <v>0</v>
      </c>
      <c r="I73" s="74">
        <f t="shared" ref="I73:I96" si="13">SUM(D73:H73)</f>
        <v>998819</v>
      </c>
    </row>
    <row r="74" spans="1:9" x14ac:dyDescent="0.2">
      <c r="A74" s="133" t="s">
        <v>216</v>
      </c>
      <c r="B74" s="18">
        <f>'[2]NEW GAA'!E74</f>
        <v>461238</v>
      </c>
      <c r="C74" s="44">
        <f>'[2]NEW GAA'!AR74</f>
        <v>79287</v>
      </c>
      <c r="D74" s="158">
        <f t="shared" si="12"/>
        <v>540525</v>
      </c>
      <c r="E74" s="44">
        <f>[2]AUTO!BA74</f>
        <v>36083</v>
      </c>
      <c r="F74" s="74">
        <f>[2]UF!AF74</f>
        <v>0</v>
      </c>
      <c r="G74" s="74"/>
      <c r="H74" s="74">
        <f>'[2]CONT-RA10651'!AO74</f>
        <v>0</v>
      </c>
      <c r="I74" s="74">
        <f t="shared" si="13"/>
        <v>576608</v>
      </c>
    </row>
    <row r="75" spans="1:9" x14ac:dyDescent="0.2">
      <c r="A75" s="133" t="s">
        <v>121</v>
      </c>
      <c r="B75" s="18">
        <f>'[2]NEW GAA'!E75</f>
        <v>581726</v>
      </c>
      <c r="C75" s="44">
        <f>'[2]NEW GAA'!AR75</f>
        <v>56271</v>
      </c>
      <c r="D75" s="158">
        <f t="shared" si="12"/>
        <v>637997</v>
      </c>
      <c r="E75" s="44">
        <f>[2]AUTO!BA75</f>
        <v>34888</v>
      </c>
      <c r="F75" s="74">
        <f>[2]UF!AF75</f>
        <v>0</v>
      </c>
      <c r="G75" s="74"/>
      <c r="H75" s="74">
        <f>'[2]CONT-RA10651'!AO75</f>
        <v>0</v>
      </c>
      <c r="I75" s="74">
        <f t="shared" si="13"/>
        <v>672885</v>
      </c>
    </row>
    <row r="76" spans="1:9" x14ac:dyDescent="0.2">
      <c r="A76" s="133" t="s">
        <v>122</v>
      </c>
      <c r="B76" s="18">
        <f>'[2]NEW GAA'!E76</f>
        <v>139807</v>
      </c>
      <c r="C76" s="44">
        <f>'[2]NEW GAA'!AR76</f>
        <v>28484</v>
      </c>
      <c r="D76" s="158">
        <f t="shared" si="12"/>
        <v>168291</v>
      </c>
      <c r="E76" s="44">
        <f>[2]AUTO!BA76</f>
        <v>4358</v>
      </c>
      <c r="F76" s="74">
        <f>[2]UF!AF76</f>
        <v>0</v>
      </c>
      <c r="G76" s="74"/>
      <c r="H76" s="74">
        <f>'[2]CONT-RA10651'!AO76</f>
        <v>0</v>
      </c>
      <c r="I76" s="74">
        <f t="shared" si="13"/>
        <v>172649</v>
      </c>
    </row>
    <row r="77" spans="1:9" x14ac:dyDescent="0.2">
      <c r="A77" s="133" t="s">
        <v>123</v>
      </c>
      <c r="B77" s="18">
        <f>'[2]NEW GAA'!E77</f>
        <v>395863</v>
      </c>
      <c r="C77" s="44">
        <f>'[2]NEW GAA'!AR77</f>
        <v>44212</v>
      </c>
      <c r="D77" s="158">
        <f t="shared" si="12"/>
        <v>440075</v>
      </c>
      <c r="E77" s="44">
        <f>[2]AUTO!BA77</f>
        <v>35691</v>
      </c>
      <c r="F77" s="74">
        <f>[2]UF!AF77</f>
        <v>0</v>
      </c>
      <c r="G77" s="74"/>
      <c r="H77" s="74">
        <f>'[2]CONT-RA10651'!AO77</f>
        <v>0</v>
      </c>
      <c r="I77" s="74">
        <f t="shared" si="13"/>
        <v>475766</v>
      </c>
    </row>
    <row r="78" spans="1:9" x14ac:dyDescent="0.2">
      <c r="A78" s="133" t="s">
        <v>124</v>
      </c>
      <c r="B78" s="18">
        <f>'[2]NEW GAA'!E78</f>
        <v>767913</v>
      </c>
      <c r="C78" s="44">
        <f>'[2]NEW GAA'!AR78</f>
        <v>28025</v>
      </c>
      <c r="D78" s="158">
        <f t="shared" si="12"/>
        <v>795938</v>
      </c>
      <c r="E78" s="44">
        <f>[2]AUTO!BA78</f>
        <v>0</v>
      </c>
      <c r="F78" s="74">
        <f>[2]UF!AF78</f>
        <v>0</v>
      </c>
      <c r="G78" s="74"/>
      <c r="H78" s="74">
        <f>'[2]CONT-RA10651'!AO78</f>
        <v>0</v>
      </c>
      <c r="I78" s="74">
        <f t="shared" si="13"/>
        <v>795938</v>
      </c>
    </row>
    <row r="79" spans="1:9" x14ac:dyDescent="0.2">
      <c r="A79" s="133" t="s">
        <v>125</v>
      </c>
      <c r="B79" s="18">
        <f>'[2]NEW GAA'!E79</f>
        <v>44074</v>
      </c>
      <c r="C79" s="44">
        <f>'[2]NEW GAA'!AR79</f>
        <v>4023</v>
      </c>
      <c r="D79" s="158">
        <f t="shared" si="12"/>
        <v>48097</v>
      </c>
      <c r="E79" s="44">
        <f>[2]AUTO!BA79</f>
        <v>2411</v>
      </c>
      <c r="F79" s="74">
        <f>[2]UF!AF79</f>
        <v>0</v>
      </c>
      <c r="G79" s="74"/>
      <c r="H79" s="74">
        <f>'[2]CONT-RA10651'!AO79</f>
        <v>0</v>
      </c>
      <c r="I79" s="74">
        <f t="shared" si="13"/>
        <v>50508</v>
      </c>
    </row>
    <row r="80" spans="1:9" x14ac:dyDescent="0.2">
      <c r="A80" s="133" t="s">
        <v>170</v>
      </c>
      <c r="B80" s="18">
        <f>'[2]NEW GAA'!E80</f>
        <v>135409</v>
      </c>
      <c r="C80" s="44">
        <f>'[2]NEW GAA'!AR80</f>
        <v>3303</v>
      </c>
      <c r="D80" s="158">
        <f t="shared" si="12"/>
        <v>138712</v>
      </c>
      <c r="E80" s="44">
        <f>[2]AUTO!BA80</f>
        <v>1035</v>
      </c>
      <c r="F80" s="74">
        <f>[2]UF!AF80</f>
        <v>0</v>
      </c>
      <c r="G80" s="74"/>
      <c r="H80" s="74">
        <f>'[2]CONT-RA10651'!AO80</f>
        <v>0</v>
      </c>
      <c r="I80" s="74">
        <f t="shared" si="13"/>
        <v>139747</v>
      </c>
    </row>
    <row r="81" spans="1:9" x14ac:dyDescent="0.2">
      <c r="A81" s="133" t="s">
        <v>171</v>
      </c>
      <c r="B81" s="18">
        <f>'[2]NEW GAA'!E81</f>
        <v>60811</v>
      </c>
      <c r="C81" s="44">
        <f>'[2]NEW GAA'!AR81</f>
        <v>5914</v>
      </c>
      <c r="D81" s="158">
        <f t="shared" si="12"/>
        <v>66725</v>
      </c>
      <c r="E81" s="44">
        <f>[2]AUTO!BA81</f>
        <v>38083</v>
      </c>
      <c r="F81" s="74">
        <f>[2]UF!AF81</f>
        <v>0</v>
      </c>
      <c r="G81" s="74"/>
      <c r="H81" s="74">
        <f>'[2]CONT-RA10651'!AO81</f>
        <v>0</v>
      </c>
      <c r="I81" s="74">
        <f t="shared" si="13"/>
        <v>104808</v>
      </c>
    </row>
    <row r="82" spans="1:9" x14ac:dyDescent="0.2">
      <c r="A82" s="133" t="s">
        <v>172</v>
      </c>
      <c r="B82" s="18">
        <f>'[2]NEW GAA'!E82</f>
        <v>957102</v>
      </c>
      <c r="C82" s="44">
        <f>'[2]NEW GAA'!AR82</f>
        <v>199198</v>
      </c>
      <c r="D82" s="158">
        <f t="shared" si="12"/>
        <v>1156300</v>
      </c>
      <c r="E82" s="44">
        <f>[2]AUTO!BA82</f>
        <v>62957</v>
      </c>
      <c r="F82" s="74">
        <f>[2]UF!AF82</f>
        <v>0</v>
      </c>
      <c r="G82" s="74"/>
      <c r="H82" s="74">
        <f>'[2]CONT-RA10651'!AO82</f>
        <v>0</v>
      </c>
      <c r="I82" s="74">
        <f t="shared" si="13"/>
        <v>1219257</v>
      </c>
    </row>
    <row r="83" spans="1:9" x14ac:dyDescent="0.2">
      <c r="A83" s="133" t="s">
        <v>129</v>
      </c>
      <c r="B83" s="18">
        <f>'[2]NEW GAA'!E83</f>
        <v>121067</v>
      </c>
      <c r="C83" s="44">
        <f>'[2]NEW GAA'!AR83</f>
        <v>6648</v>
      </c>
      <c r="D83" s="158">
        <f t="shared" si="12"/>
        <v>127715</v>
      </c>
      <c r="E83" s="44">
        <f>[2]AUTO!BA83</f>
        <v>2795</v>
      </c>
      <c r="F83" s="74">
        <f>[2]UF!AF83</f>
        <v>0</v>
      </c>
      <c r="G83" s="74"/>
      <c r="H83" s="74">
        <f>'[2]CONT-RA10651'!AO83</f>
        <v>0</v>
      </c>
      <c r="I83" s="74">
        <f t="shared" si="13"/>
        <v>130510</v>
      </c>
    </row>
    <row r="84" spans="1:9" s="253" customFormat="1" x14ac:dyDescent="0.2">
      <c r="A84" s="133" t="s">
        <v>130</v>
      </c>
      <c r="B84" s="18">
        <f>'[2]NEW GAA'!E84</f>
        <v>189540</v>
      </c>
      <c r="C84" s="44">
        <f>'[2]NEW GAA'!AR84</f>
        <v>14602</v>
      </c>
      <c r="D84" s="158">
        <f t="shared" si="12"/>
        <v>204142</v>
      </c>
      <c r="E84" s="44">
        <f>[2]AUTO!BA84</f>
        <v>31980</v>
      </c>
      <c r="F84" s="74">
        <f>[2]UF!AF84</f>
        <v>0</v>
      </c>
      <c r="G84" s="74"/>
      <c r="H84" s="74">
        <f>'[2]CONT-RA10651'!AO84</f>
        <v>0</v>
      </c>
      <c r="I84" s="74">
        <f t="shared" si="13"/>
        <v>236122</v>
      </c>
    </row>
    <row r="85" spans="1:9" x14ac:dyDescent="0.2">
      <c r="A85" s="133" t="s">
        <v>131</v>
      </c>
      <c r="B85" s="18">
        <f>'[2]NEW GAA'!E85</f>
        <v>129274</v>
      </c>
      <c r="C85" s="44">
        <f>'[2]NEW GAA'!AR85</f>
        <v>19211</v>
      </c>
      <c r="D85" s="158">
        <f t="shared" si="12"/>
        <v>148485</v>
      </c>
      <c r="E85" s="44">
        <f>[2]AUTO!BA85</f>
        <v>6129</v>
      </c>
      <c r="F85" s="74">
        <f>[2]UF!AF85</f>
        <v>0</v>
      </c>
      <c r="G85" s="74"/>
      <c r="H85" s="74">
        <f>'[2]CONT-RA10651'!AO85</f>
        <v>0</v>
      </c>
      <c r="I85" s="74">
        <f t="shared" si="13"/>
        <v>154614</v>
      </c>
    </row>
    <row r="86" spans="1:9" x14ac:dyDescent="0.2">
      <c r="A86" s="133" t="s">
        <v>132</v>
      </c>
      <c r="B86" s="18">
        <f>'[2]NEW GAA'!E86</f>
        <v>73138</v>
      </c>
      <c r="C86" s="44">
        <f>'[2]NEW GAA'!AR86</f>
        <v>306</v>
      </c>
      <c r="D86" s="158">
        <f t="shared" si="12"/>
        <v>73444</v>
      </c>
      <c r="E86" s="44">
        <f>[2]AUTO!BA86</f>
        <v>0</v>
      </c>
      <c r="F86" s="74">
        <f>[2]UF!AF86</f>
        <v>0</v>
      </c>
      <c r="G86" s="74"/>
      <c r="H86" s="74">
        <f>'[2]CONT-RA10651'!AO86</f>
        <v>0</v>
      </c>
      <c r="I86" s="74">
        <f t="shared" si="13"/>
        <v>73444</v>
      </c>
    </row>
    <row r="87" spans="1:9" ht="13.5" customHeight="1" x14ac:dyDescent="0.2">
      <c r="A87" s="133" t="s">
        <v>133</v>
      </c>
      <c r="B87" s="18">
        <f>'[2]NEW GAA'!E87</f>
        <v>42705</v>
      </c>
      <c r="C87" s="44">
        <f>'[2]NEW GAA'!AR87</f>
        <v>4999</v>
      </c>
      <c r="D87" s="158">
        <f t="shared" si="12"/>
        <v>47704</v>
      </c>
      <c r="E87" s="44">
        <f>[2]AUTO!BA87</f>
        <v>2287</v>
      </c>
      <c r="F87" s="74">
        <f>[2]UF!AF87</f>
        <v>0</v>
      </c>
      <c r="G87" s="74"/>
      <c r="H87" s="74">
        <f>'[2]CONT-RA10651'!AO87</f>
        <v>0</v>
      </c>
      <c r="I87" s="74">
        <f t="shared" si="13"/>
        <v>49991</v>
      </c>
    </row>
    <row r="88" spans="1:9" x14ac:dyDescent="0.2">
      <c r="A88" s="133" t="s">
        <v>134</v>
      </c>
      <c r="B88" s="18">
        <f>'[2]NEW GAA'!E88</f>
        <v>356498</v>
      </c>
      <c r="C88" s="44">
        <f>'[2]NEW GAA'!AR88</f>
        <v>36375</v>
      </c>
      <c r="D88" s="158">
        <f t="shared" si="12"/>
        <v>392873</v>
      </c>
      <c r="E88" s="44">
        <f>[2]AUTO!BA88</f>
        <v>24102</v>
      </c>
      <c r="F88" s="74">
        <f>[2]UF!AF88</f>
        <v>0</v>
      </c>
      <c r="G88" s="74"/>
      <c r="H88" s="74">
        <f>'[2]CONT-RA10651'!AO88</f>
        <v>0</v>
      </c>
      <c r="I88" s="74">
        <f t="shared" si="13"/>
        <v>416975</v>
      </c>
    </row>
    <row r="89" spans="1:9" x14ac:dyDescent="0.2">
      <c r="A89" s="254" t="s">
        <v>267</v>
      </c>
      <c r="B89" s="18"/>
      <c r="C89" s="44">
        <f>'[2]NEW GAA'!AR89</f>
        <v>243767</v>
      </c>
      <c r="D89" s="158">
        <f t="shared" si="12"/>
        <v>243767</v>
      </c>
      <c r="E89" s="44">
        <f>[2]AUTO!BA89</f>
        <v>1306</v>
      </c>
      <c r="F89" s="74"/>
      <c r="G89" s="74"/>
      <c r="H89" s="74"/>
      <c r="I89" s="74">
        <f t="shared" si="13"/>
        <v>245073</v>
      </c>
    </row>
    <row r="90" spans="1:9" x14ac:dyDescent="0.2">
      <c r="A90" s="255" t="s">
        <v>368</v>
      </c>
      <c r="B90" s="18"/>
      <c r="C90" s="44">
        <f>'[2]NEW GAA'!AR90</f>
        <v>27170</v>
      </c>
      <c r="D90" s="158">
        <f t="shared" si="12"/>
        <v>27170</v>
      </c>
      <c r="E90" s="44">
        <f>[2]AUTO!BA90</f>
        <v>542</v>
      </c>
      <c r="F90" s="74"/>
      <c r="G90" s="74"/>
      <c r="H90" s="74"/>
      <c r="I90" s="74">
        <f t="shared" si="13"/>
        <v>27712</v>
      </c>
    </row>
    <row r="91" spans="1:9" ht="14.25" customHeight="1" x14ac:dyDescent="0.2">
      <c r="A91" s="74" t="s">
        <v>268</v>
      </c>
      <c r="B91" s="18"/>
      <c r="C91" s="44">
        <f>'[2]NEW GAA'!AR91</f>
        <v>125963137</v>
      </c>
      <c r="D91" s="158">
        <f t="shared" si="12"/>
        <v>125963137</v>
      </c>
      <c r="E91" s="44">
        <f>[2]AUTO!BA91</f>
        <v>25692166</v>
      </c>
      <c r="F91" s="74">
        <f>[2]UF!AF90</f>
        <v>2800000</v>
      </c>
      <c r="G91" s="74"/>
      <c r="H91" s="74">
        <f>'[2]CONT-RA10651'!AO90</f>
        <v>6155438</v>
      </c>
      <c r="I91" s="74">
        <f t="shared" si="13"/>
        <v>160610741</v>
      </c>
    </row>
    <row r="92" spans="1:9" ht="15" customHeight="1" x14ac:dyDescent="0.2">
      <c r="A92" s="256" t="s">
        <v>285</v>
      </c>
      <c r="B92" s="18"/>
      <c r="C92" s="44">
        <f>SUM(C93:C94)</f>
        <v>23163001</v>
      </c>
      <c r="D92" s="257">
        <f t="shared" si="12"/>
        <v>23163001</v>
      </c>
      <c r="E92" s="258">
        <f>SUM(E93:E94)</f>
        <v>428626080</v>
      </c>
      <c r="F92" s="256">
        <f>SUM(F93:F94)</f>
        <v>0</v>
      </c>
      <c r="G92" s="256">
        <f>SUM(G93:G94)</f>
        <v>0</v>
      </c>
      <c r="H92" s="256">
        <f>SUM(H93:H94)</f>
        <v>10904588</v>
      </c>
      <c r="I92" s="256">
        <f t="shared" si="13"/>
        <v>462693669</v>
      </c>
    </row>
    <row r="93" spans="1:9" ht="14.25" hidden="1" customHeight="1" x14ac:dyDescent="0.2">
      <c r="A93" s="256" t="s">
        <v>270</v>
      </c>
      <c r="B93" s="18">
        <f>'[2]NEW GAA'!E93</f>
        <v>0</v>
      </c>
      <c r="C93" s="44">
        <f>'[2]NEW GAA'!AR93</f>
        <v>23104788</v>
      </c>
      <c r="D93" s="158">
        <f t="shared" si="12"/>
        <v>23104788</v>
      </c>
      <c r="E93" s="44">
        <f>[2]AUTO!BA93</f>
        <v>428619518</v>
      </c>
      <c r="F93" s="74">
        <f>[2]UF!AF92</f>
        <v>0</v>
      </c>
      <c r="G93" s="74"/>
      <c r="H93" s="74">
        <f>'[2]CONT-RA10651'!AO92</f>
        <v>165888</v>
      </c>
      <c r="I93" s="74">
        <f t="shared" si="13"/>
        <v>451890194</v>
      </c>
    </row>
    <row r="94" spans="1:9" ht="14.25" hidden="1" customHeight="1" x14ac:dyDescent="0.2">
      <c r="A94" s="256" t="s">
        <v>271</v>
      </c>
      <c r="B94" s="18">
        <f>'[2]NEW GAA'!E94</f>
        <v>0</v>
      </c>
      <c r="C94" s="44">
        <f>'[2]NEW GAA'!AR94</f>
        <v>58213</v>
      </c>
      <c r="D94" s="158">
        <f t="shared" si="12"/>
        <v>58213</v>
      </c>
      <c r="E94" s="44">
        <f>[2]AUTO!BA94</f>
        <v>6562</v>
      </c>
      <c r="F94" s="74">
        <f>[2]UF!AF93</f>
        <v>0</v>
      </c>
      <c r="G94" s="74"/>
      <c r="H94" s="74">
        <f>'[2]CONT-RA10651'!AO93</f>
        <v>10738700</v>
      </c>
      <c r="I94" s="74">
        <f t="shared" si="13"/>
        <v>10803475</v>
      </c>
    </row>
    <row r="95" spans="1:9" x14ac:dyDescent="0.2">
      <c r="A95" s="74" t="s">
        <v>272</v>
      </c>
      <c r="B95" s="18">
        <f>'[2]NEW GAA'!E95</f>
        <v>0</v>
      </c>
      <c r="C95" s="44">
        <f>'[2]NEW GAA'!AR95</f>
        <v>1965051</v>
      </c>
      <c r="D95" s="158">
        <f t="shared" si="12"/>
        <v>1965051</v>
      </c>
      <c r="E95" s="44">
        <f>[2]AUTO!BA95</f>
        <v>2196</v>
      </c>
      <c r="F95" s="74">
        <f>[2]UF!AF94</f>
        <v>0</v>
      </c>
      <c r="G95" s="74"/>
      <c r="H95" s="74">
        <f>'[2]CONT-RA10651'!H94</f>
        <v>206250</v>
      </c>
      <c r="I95" s="74">
        <f t="shared" si="13"/>
        <v>2173497</v>
      </c>
    </row>
    <row r="96" spans="1:9" ht="14.25" customHeight="1" x14ac:dyDescent="0.2">
      <c r="A96" s="254" t="s">
        <v>273</v>
      </c>
      <c r="B96" s="18">
        <f>'[2]NEW GAA'!E96</f>
        <v>0</v>
      </c>
      <c r="C96" s="44">
        <f>'[2]NEW GAA'!AR96</f>
        <v>0</v>
      </c>
      <c r="D96" s="158">
        <f t="shared" si="12"/>
        <v>0</v>
      </c>
      <c r="E96" s="44">
        <f>[2]AUTO!BA96</f>
        <v>392797000</v>
      </c>
      <c r="F96" s="74">
        <f>[2]UF!AF95</f>
        <v>0</v>
      </c>
      <c r="G96" s="74">
        <f>'[2]CONT-RA10651'!AP95</f>
        <v>0</v>
      </c>
      <c r="H96" s="74"/>
      <c r="I96" s="74">
        <f t="shared" si="13"/>
        <v>392797000</v>
      </c>
    </row>
    <row r="97" spans="1:158" ht="14.25" hidden="1" customHeight="1" x14ac:dyDescent="0.2">
      <c r="A97" s="259"/>
      <c r="B97" s="18"/>
      <c r="C97" s="44"/>
      <c r="D97" s="158"/>
      <c r="E97" s="44"/>
      <c r="F97" s="74"/>
      <c r="G97" s="74"/>
      <c r="H97" s="74"/>
      <c r="I97" s="74"/>
    </row>
    <row r="98" spans="1:158" ht="21" customHeight="1" thickBot="1" x14ac:dyDescent="0.25">
      <c r="A98" s="260" t="s">
        <v>45</v>
      </c>
      <c r="B98" s="261">
        <f t="shared" ref="B98:I98" si="14">SUM(B7:B13)+SUM(B16:B21)+SUM(B24:B26)+SUM(B29:B30)+SUM(B33:B49)+B92+B96+B91+B95</f>
        <v>1567644573</v>
      </c>
      <c r="C98" s="261">
        <f t="shared" si="14"/>
        <v>343314409</v>
      </c>
      <c r="D98" s="261">
        <f t="shared" si="14"/>
        <v>1910958982</v>
      </c>
      <c r="E98" s="261">
        <f t="shared" si="14"/>
        <v>910310466</v>
      </c>
      <c r="F98" s="262">
        <f t="shared" si="14"/>
        <v>25341093</v>
      </c>
      <c r="G98" s="262">
        <f t="shared" si="14"/>
        <v>19252055</v>
      </c>
      <c r="H98" s="262">
        <f t="shared" si="14"/>
        <v>22389251</v>
      </c>
      <c r="I98" s="262">
        <f t="shared" si="14"/>
        <v>2888251847</v>
      </c>
    </row>
    <row r="99" spans="1:158" s="230" customFormat="1" ht="13.5" thickTop="1" x14ac:dyDescent="0.2">
      <c r="B99" s="231"/>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row>
    <row r="100" spans="1:158" s="230" customFormat="1" x14ac:dyDescent="0.2">
      <c r="B100" s="231"/>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row>
    <row r="101" spans="1:158" s="230" customFormat="1" x14ac:dyDescent="0.2">
      <c r="B101" s="231"/>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row>
    <row r="102" spans="1:158" s="230" customFormat="1" x14ac:dyDescent="0.2">
      <c r="B102" s="231"/>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row>
    <row r="103" spans="1:158" s="230" customFormat="1" x14ac:dyDescent="0.2">
      <c r="B103" s="231"/>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row>
    <row r="104" spans="1:158" s="230" customFormat="1" x14ac:dyDescent="0.2">
      <c r="B104" s="231"/>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row>
    <row r="105" spans="1:158" s="230" customFormat="1" x14ac:dyDescent="0.2">
      <c r="B105" s="231"/>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row>
    <row r="106" spans="1:158" s="230" customFormat="1" x14ac:dyDescent="0.2">
      <c r="B106" s="231"/>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row>
    <row r="107" spans="1:158" s="230" customFormat="1" x14ac:dyDescent="0.2">
      <c r="B107" s="231"/>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row>
    <row r="108" spans="1:158" s="230" customFormat="1" x14ac:dyDescent="0.2">
      <c r="B108" s="231"/>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row>
    <row r="109" spans="1:158" s="230" customFormat="1" x14ac:dyDescent="0.2">
      <c r="B109" s="231"/>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row>
    <row r="110" spans="1:158" s="230" customFormat="1" x14ac:dyDescent="0.2">
      <c r="B110" s="231"/>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row>
    <row r="111" spans="1:158" s="230" customFormat="1" x14ac:dyDescent="0.2">
      <c r="B111" s="231"/>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row>
    <row r="112" spans="1:158" s="230" customFormat="1" x14ac:dyDescent="0.2">
      <c r="B112" s="231"/>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row>
    <row r="113" spans="2:158" s="230" customFormat="1" x14ac:dyDescent="0.2">
      <c r="B113" s="231"/>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row>
    <row r="114" spans="2:158" s="230" customFormat="1" x14ac:dyDescent="0.2">
      <c r="B114" s="231"/>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row>
    <row r="115" spans="2:158" s="230" customFormat="1" x14ac:dyDescent="0.2">
      <c r="B115" s="231"/>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row>
    <row r="116" spans="2:158" s="230" customFormat="1" x14ac:dyDescent="0.2">
      <c r="B116" s="231"/>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row>
    <row r="117" spans="2:158" s="230" customFormat="1" x14ac:dyDescent="0.2">
      <c r="B117" s="231"/>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row>
    <row r="118" spans="2:158" s="230" customFormat="1" x14ac:dyDescent="0.2">
      <c r="B118" s="231"/>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row>
    <row r="119" spans="2:158" s="230" customFormat="1" x14ac:dyDescent="0.2">
      <c r="B119" s="231"/>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row>
    <row r="120" spans="2:158" s="230" customFormat="1" x14ac:dyDescent="0.2">
      <c r="B120" s="231"/>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09"/>
    </row>
    <row r="121" spans="2:158" s="230" customFormat="1" x14ac:dyDescent="0.2">
      <c r="B121" s="231"/>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c r="EW121" s="109"/>
      <c r="EX121" s="109"/>
      <c r="EY121" s="109"/>
      <c r="EZ121" s="109"/>
      <c r="FA121" s="109"/>
      <c r="FB121" s="109"/>
    </row>
    <row r="122" spans="2:158" s="230" customFormat="1" x14ac:dyDescent="0.2">
      <c r="B122" s="231"/>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row>
    <row r="123" spans="2:158" s="230" customFormat="1" x14ac:dyDescent="0.2">
      <c r="B123" s="231"/>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c r="EW123" s="109"/>
      <c r="EX123" s="109"/>
      <c r="EY123" s="109"/>
      <c r="EZ123" s="109"/>
      <c r="FA123" s="109"/>
      <c r="FB123" s="109"/>
    </row>
    <row r="124" spans="2:158" s="230" customFormat="1" x14ac:dyDescent="0.2">
      <c r="B124" s="231"/>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row>
    <row r="125" spans="2:158" s="230" customFormat="1" x14ac:dyDescent="0.2">
      <c r="B125" s="231"/>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c r="EW125" s="109"/>
      <c r="EX125" s="109"/>
      <c r="EY125" s="109"/>
      <c r="EZ125" s="109"/>
      <c r="FA125" s="109"/>
      <c r="FB125" s="109"/>
    </row>
    <row r="126" spans="2:158" s="230" customFormat="1" x14ac:dyDescent="0.2">
      <c r="B126" s="231"/>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c r="EW126" s="109"/>
      <c r="EX126" s="109"/>
      <c r="EY126" s="109"/>
      <c r="EZ126" s="109"/>
      <c r="FA126" s="109"/>
      <c r="FB126" s="109"/>
    </row>
    <row r="127" spans="2:158" s="230" customFormat="1" x14ac:dyDescent="0.2">
      <c r="B127" s="231"/>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c r="EW127" s="109"/>
      <c r="EX127" s="109"/>
      <c r="EY127" s="109"/>
      <c r="EZ127" s="109"/>
      <c r="FA127" s="109"/>
      <c r="FB127" s="109"/>
    </row>
    <row r="128" spans="2:158" s="230" customFormat="1" x14ac:dyDescent="0.2">
      <c r="B128" s="231"/>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row>
    <row r="129" spans="2:158" s="230" customFormat="1" x14ac:dyDescent="0.2">
      <c r="B129" s="231"/>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row>
    <row r="130" spans="2:158" s="230" customFormat="1" x14ac:dyDescent="0.2">
      <c r="B130" s="231"/>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c r="EW130" s="109"/>
      <c r="EX130" s="109"/>
      <c r="EY130" s="109"/>
      <c r="EZ130" s="109"/>
      <c r="FA130" s="109"/>
      <c r="FB130" s="109"/>
    </row>
    <row r="131" spans="2:158" s="230" customFormat="1" x14ac:dyDescent="0.2">
      <c r="B131" s="231"/>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c r="EW131" s="109"/>
      <c r="EX131" s="109"/>
      <c r="EY131" s="109"/>
      <c r="EZ131" s="109"/>
      <c r="FA131" s="109"/>
      <c r="FB131" s="109"/>
    </row>
    <row r="132" spans="2:158" s="230" customFormat="1" x14ac:dyDescent="0.2">
      <c r="B132" s="231"/>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row>
    <row r="133" spans="2:158" s="230" customFormat="1" x14ac:dyDescent="0.2">
      <c r="B133" s="231"/>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c r="EW133" s="109"/>
      <c r="EX133" s="109"/>
      <c r="EY133" s="109"/>
      <c r="EZ133" s="109"/>
      <c r="FA133" s="109"/>
      <c r="FB133" s="109"/>
    </row>
    <row r="134" spans="2:158" s="230" customFormat="1" x14ac:dyDescent="0.2">
      <c r="B134" s="231"/>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c r="EW134" s="109"/>
      <c r="EX134" s="109"/>
      <c r="EY134" s="109"/>
      <c r="EZ134" s="109"/>
      <c r="FA134" s="109"/>
      <c r="FB134" s="109"/>
    </row>
    <row r="135" spans="2:158" s="230" customFormat="1" x14ac:dyDescent="0.2">
      <c r="B135" s="231"/>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c r="EW135" s="109"/>
      <c r="EX135" s="109"/>
      <c r="EY135" s="109"/>
      <c r="EZ135" s="109"/>
      <c r="FA135" s="109"/>
      <c r="FB135" s="109"/>
    </row>
    <row r="136" spans="2:158" s="230" customFormat="1" x14ac:dyDescent="0.2">
      <c r="B136" s="231"/>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c r="EW136" s="109"/>
      <c r="EX136" s="109"/>
      <c r="EY136" s="109"/>
      <c r="EZ136" s="109"/>
      <c r="FA136" s="109"/>
      <c r="FB136" s="109"/>
    </row>
    <row r="137" spans="2:158" s="230" customFormat="1" x14ac:dyDescent="0.2">
      <c r="B137" s="231"/>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c r="EW137" s="109"/>
      <c r="EX137" s="109"/>
      <c r="EY137" s="109"/>
      <c r="EZ137" s="109"/>
      <c r="FA137" s="109"/>
      <c r="FB137" s="109"/>
    </row>
    <row r="138" spans="2:158" s="230" customFormat="1" x14ac:dyDescent="0.2">
      <c r="B138" s="231"/>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row>
    <row r="139" spans="2:158" s="230" customFormat="1" x14ac:dyDescent="0.2">
      <c r="B139" s="231"/>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c r="EW139" s="109"/>
      <c r="EX139" s="109"/>
      <c r="EY139" s="109"/>
      <c r="EZ139" s="109"/>
      <c r="FA139" s="109"/>
      <c r="FB139" s="109"/>
    </row>
    <row r="140" spans="2:158" s="230" customFormat="1" x14ac:dyDescent="0.2">
      <c r="B140" s="231"/>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c r="EW140" s="109"/>
      <c r="EX140" s="109"/>
      <c r="EY140" s="109"/>
      <c r="EZ140" s="109"/>
      <c r="FA140" s="109"/>
      <c r="FB140" s="109"/>
    </row>
    <row r="141" spans="2:158" s="230" customFormat="1" x14ac:dyDescent="0.2">
      <c r="B141" s="231"/>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row>
    <row r="142" spans="2:158" s="230" customFormat="1" x14ac:dyDescent="0.2">
      <c r="B142" s="231"/>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c r="DZ142" s="109"/>
      <c r="EA142" s="109"/>
      <c r="EB142" s="109"/>
      <c r="EC142" s="109"/>
      <c r="ED142" s="109"/>
      <c r="EE142" s="109"/>
      <c r="EF142" s="109"/>
      <c r="EG142" s="109"/>
      <c r="EH142" s="109"/>
      <c r="EI142" s="109"/>
      <c r="EJ142" s="109"/>
      <c r="EK142" s="109"/>
      <c r="EL142" s="109"/>
      <c r="EM142" s="109"/>
      <c r="EN142" s="109"/>
      <c r="EO142" s="109"/>
      <c r="EP142" s="109"/>
      <c r="EQ142" s="109"/>
      <c r="ER142" s="109"/>
      <c r="ES142" s="109"/>
      <c r="ET142" s="109"/>
      <c r="EU142" s="109"/>
      <c r="EV142" s="109"/>
      <c r="EW142" s="109"/>
      <c r="EX142" s="109"/>
      <c r="EY142" s="109"/>
      <c r="EZ142" s="109"/>
      <c r="FA142" s="109"/>
      <c r="FB142" s="109"/>
    </row>
    <row r="143" spans="2:158" s="230" customFormat="1" x14ac:dyDescent="0.2">
      <c r="B143" s="231"/>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row>
    <row r="144" spans="2:158" s="230" customFormat="1" x14ac:dyDescent="0.2">
      <c r="B144" s="231"/>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row>
    <row r="145" spans="2:158" s="230" customFormat="1" x14ac:dyDescent="0.2">
      <c r="B145" s="231"/>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row>
    <row r="146" spans="2:158" s="230" customFormat="1" x14ac:dyDescent="0.2">
      <c r="B146" s="231"/>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c r="EW146" s="109"/>
      <c r="EX146" s="109"/>
      <c r="EY146" s="109"/>
      <c r="EZ146" s="109"/>
      <c r="FA146" s="109"/>
      <c r="FB146" s="109"/>
    </row>
    <row r="147" spans="2:158" s="230" customFormat="1" x14ac:dyDescent="0.2">
      <c r="B147" s="231"/>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row>
    <row r="148" spans="2:158" s="230" customFormat="1" x14ac:dyDescent="0.2">
      <c r="B148" s="231"/>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row>
    <row r="149" spans="2:158" s="230" customFormat="1" x14ac:dyDescent="0.2">
      <c r="B149" s="231"/>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row>
    <row r="150" spans="2:158" s="230" customFormat="1" x14ac:dyDescent="0.2">
      <c r="B150" s="231"/>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row>
    <row r="151" spans="2:158" s="230" customFormat="1" x14ac:dyDescent="0.2">
      <c r="B151" s="231"/>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c r="CU151" s="109"/>
      <c r="CV151" s="109"/>
      <c r="CW151" s="109"/>
      <c r="CX151" s="109"/>
      <c r="CY151" s="109"/>
      <c r="CZ151" s="109"/>
      <c r="DA151" s="109"/>
      <c r="DB151" s="109"/>
      <c r="DC151" s="109"/>
      <c r="DD151" s="109"/>
      <c r="DE151" s="109"/>
      <c r="DF151" s="109"/>
      <c r="DG151" s="109"/>
      <c r="DH151" s="109"/>
      <c r="DI151" s="109"/>
      <c r="DJ151" s="109"/>
      <c r="DK151" s="109"/>
      <c r="DL151" s="109"/>
      <c r="DM151" s="109"/>
      <c r="DN151" s="109"/>
      <c r="DO151" s="109"/>
      <c r="DP151" s="109"/>
      <c r="DQ151" s="109"/>
      <c r="DR151" s="109"/>
      <c r="DS151" s="109"/>
      <c r="DT151" s="109"/>
      <c r="DU151" s="109"/>
      <c r="DV151" s="109"/>
      <c r="DW151" s="109"/>
      <c r="DX151" s="109"/>
      <c r="DY151" s="109"/>
      <c r="DZ151" s="109"/>
      <c r="EA151" s="109"/>
      <c r="EB151" s="109"/>
      <c r="EC151" s="109"/>
      <c r="ED151" s="109"/>
      <c r="EE151" s="109"/>
      <c r="EF151" s="109"/>
      <c r="EG151" s="109"/>
      <c r="EH151" s="109"/>
      <c r="EI151" s="109"/>
      <c r="EJ151" s="109"/>
      <c r="EK151" s="109"/>
      <c r="EL151" s="109"/>
      <c r="EM151" s="109"/>
      <c r="EN151" s="109"/>
      <c r="EO151" s="109"/>
      <c r="EP151" s="109"/>
      <c r="EQ151" s="109"/>
      <c r="ER151" s="109"/>
      <c r="ES151" s="109"/>
      <c r="ET151" s="109"/>
      <c r="EU151" s="109"/>
      <c r="EV151" s="109"/>
      <c r="EW151" s="109"/>
      <c r="EX151" s="109"/>
      <c r="EY151" s="109"/>
      <c r="EZ151" s="109"/>
      <c r="FA151" s="109"/>
      <c r="FB151" s="109"/>
    </row>
    <row r="152" spans="2:158" s="230" customFormat="1" x14ac:dyDescent="0.2">
      <c r="B152" s="231"/>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row>
    <row r="153" spans="2:158" s="230" customFormat="1" x14ac:dyDescent="0.2">
      <c r="B153" s="231"/>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row>
    <row r="154" spans="2:158" s="230" customFormat="1" x14ac:dyDescent="0.2">
      <c r="B154" s="231"/>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row>
    <row r="155" spans="2:158" s="230" customFormat="1" x14ac:dyDescent="0.2">
      <c r="B155" s="231"/>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row>
    <row r="156" spans="2:158" s="230" customFormat="1" x14ac:dyDescent="0.2">
      <c r="B156" s="231"/>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row>
    <row r="157" spans="2:158" s="230" customFormat="1" x14ac:dyDescent="0.2">
      <c r="B157" s="231"/>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row>
    <row r="158" spans="2:158" s="230" customFormat="1" x14ac:dyDescent="0.2">
      <c r="B158" s="231"/>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row>
    <row r="159" spans="2:158" s="230" customFormat="1" x14ac:dyDescent="0.2">
      <c r="B159" s="231"/>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row>
    <row r="160" spans="2:158" s="230" customFormat="1" x14ac:dyDescent="0.2">
      <c r="B160" s="231"/>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row>
    <row r="161" spans="2:158" s="230" customFormat="1" x14ac:dyDescent="0.2">
      <c r="B161" s="231"/>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row>
    <row r="162" spans="2:158" s="230" customFormat="1" x14ac:dyDescent="0.2">
      <c r="B162" s="231"/>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row>
    <row r="163" spans="2:158" s="230" customFormat="1" x14ac:dyDescent="0.2">
      <c r="B163" s="231"/>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row>
    <row r="164" spans="2:158" s="230" customFormat="1" x14ac:dyDescent="0.2">
      <c r="B164" s="231"/>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row>
    <row r="165" spans="2:158" s="230" customFormat="1" x14ac:dyDescent="0.2">
      <c r="B165" s="231"/>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row>
    <row r="166" spans="2:158" s="230" customFormat="1" x14ac:dyDescent="0.2">
      <c r="B166" s="231"/>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row>
    <row r="167" spans="2:158" s="230" customFormat="1" x14ac:dyDescent="0.2">
      <c r="B167" s="231"/>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row>
    <row r="168" spans="2:158" s="230" customFormat="1" x14ac:dyDescent="0.2">
      <c r="B168" s="231"/>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row>
    <row r="169" spans="2:158" s="230" customFormat="1" x14ac:dyDescent="0.2">
      <c r="B169" s="231"/>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row>
    <row r="170" spans="2:158" s="230" customFormat="1" x14ac:dyDescent="0.2">
      <c r="B170" s="231"/>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row>
    <row r="171" spans="2:158" s="230" customFormat="1" x14ac:dyDescent="0.2">
      <c r="B171" s="231"/>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row>
    <row r="172" spans="2:158" s="230" customFormat="1" x14ac:dyDescent="0.2">
      <c r="B172" s="231"/>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row>
    <row r="173" spans="2:158" s="230" customFormat="1" x14ac:dyDescent="0.2">
      <c r="B173" s="231"/>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row>
    <row r="174" spans="2:158" s="230" customFormat="1" x14ac:dyDescent="0.2">
      <c r="B174" s="231"/>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row>
    <row r="175" spans="2:158" s="230" customFormat="1" x14ac:dyDescent="0.2">
      <c r="B175" s="231"/>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row>
    <row r="176" spans="2:158" s="230" customFormat="1" x14ac:dyDescent="0.2">
      <c r="B176" s="231"/>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row>
    <row r="177" spans="2:158" s="230" customFormat="1" x14ac:dyDescent="0.2">
      <c r="B177" s="231"/>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row>
    <row r="178" spans="2:158" s="230" customFormat="1" x14ac:dyDescent="0.2">
      <c r="B178" s="231"/>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row>
    <row r="179" spans="2:158" s="230" customFormat="1" x14ac:dyDescent="0.2">
      <c r="B179" s="231"/>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row>
    <row r="180" spans="2:158" s="230" customFormat="1" x14ac:dyDescent="0.2">
      <c r="B180" s="231"/>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row>
    <row r="181" spans="2:158" s="230" customFormat="1" x14ac:dyDescent="0.2">
      <c r="B181" s="231"/>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row>
    <row r="182" spans="2:158" s="230" customFormat="1" x14ac:dyDescent="0.2">
      <c r="B182" s="231"/>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row>
    <row r="183" spans="2:158" s="230" customFormat="1" x14ac:dyDescent="0.2">
      <c r="B183" s="231"/>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row>
    <row r="184" spans="2:158" s="230" customFormat="1" x14ac:dyDescent="0.2">
      <c r="B184" s="231"/>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row>
    <row r="185" spans="2:158" s="230" customFormat="1" x14ac:dyDescent="0.2">
      <c r="B185" s="231"/>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row>
    <row r="186" spans="2:158" s="230" customFormat="1" x14ac:dyDescent="0.2">
      <c r="B186" s="231"/>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row>
    <row r="187" spans="2:158" s="230" customFormat="1" x14ac:dyDescent="0.2">
      <c r="B187" s="231"/>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row>
    <row r="188" spans="2:158" s="230" customFormat="1" x14ac:dyDescent="0.2">
      <c r="B188" s="231"/>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row>
    <row r="189" spans="2:158" s="230" customFormat="1" x14ac:dyDescent="0.2">
      <c r="B189" s="231"/>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row>
    <row r="190" spans="2:158" s="230" customFormat="1" x14ac:dyDescent="0.2">
      <c r="B190" s="231"/>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row>
    <row r="191" spans="2:158" s="230" customFormat="1" x14ac:dyDescent="0.2">
      <c r="B191" s="231"/>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row>
    <row r="192" spans="2:158" s="230" customFormat="1" x14ac:dyDescent="0.2">
      <c r="B192" s="231"/>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row>
    <row r="193" spans="2:158" s="230" customFormat="1" x14ac:dyDescent="0.2">
      <c r="B193" s="231"/>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row>
    <row r="194" spans="2:158" s="230" customFormat="1" x14ac:dyDescent="0.2">
      <c r="B194" s="231"/>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row>
    <row r="195" spans="2:158" s="230" customFormat="1" x14ac:dyDescent="0.2">
      <c r="B195" s="231"/>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row>
    <row r="196" spans="2:158" s="230" customFormat="1" x14ac:dyDescent="0.2">
      <c r="B196" s="231"/>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row>
    <row r="197" spans="2:158" s="230" customFormat="1" x14ac:dyDescent="0.2">
      <c r="B197" s="231"/>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row>
    <row r="198" spans="2:158" s="230" customFormat="1" x14ac:dyDescent="0.2">
      <c r="B198" s="231"/>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row>
    <row r="199" spans="2:158" s="230" customFormat="1" x14ac:dyDescent="0.2">
      <c r="B199" s="231"/>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row>
    <row r="200" spans="2:158" s="230" customFormat="1" x14ac:dyDescent="0.2">
      <c r="B200" s="231"/>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row>
    <row r="201" spans="2:158" s="230" customFormat="1" x14ac:dyDescent="0.2">
      <c r="B201" s="231"/>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row>
    <row r="202" spans="2:158" s="230" customFormat="1" x14ac:dyDescent="0.2">
      <c r="B202" s="231"/>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row>
    <row r="203" spans="2:158" s="230" customFormat="1" x14ac:dyDescent="0.2">
      <c r="B203" s="231"/>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row>
    <row r="204" spans="2:158" s="230" customFormat="1" x14ac:dyDescent="0.2">
      <c r="B204" s="231"/>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row>
    <row r="205" spans="2:158" s="230" customFormat="1" x14ac:dyDescent="0.2">
      <c r="B205" s="231"/>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row>
    <row r="206" spans="2:158" s="230" customFormat="1" x14ac:dyDescent="0.2">
      <c r="B206" s="231"/>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row>
    <row r="207" spans="2:158" s="230" customFormat="1" x14ac:dyDescent="0.2">
      <c r="B207" s="231"/>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row>
    <row r="208" spans="2:158" s="230" customFormat="1" x14ac:dyDescent="0.2">
      <c r="B208" s="231"/>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row>
    <row r="209" spans="2:158" s="230" customFormat="1" x14ac:dyDescent="0.2">
      <c r="B209" s="231"/>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row>
    <row r="210" spans="2:158" s="230" customFormat="1" x14ac:dyDescent="0.2">
      <c r="B210" s="231"/>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row>
    <row r="211" spans="2:158" s="230" customFormat="1" x14ac:dyDescent="0.2">
      <c r="B211" s="231"/>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row>
    <row r="212" spans="2:158" s="230" customFormat="1" x14ac:dyDescent="0.2">
      <c r="B212" s="231"/>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row>
    <row r="213" spans="2:158" s="230" customFormat="1" x14ac:dyDescent="0.2">
      <c r="B213" s="231"/>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row>
    <row r="214" spans="2:158" s="230" customFormat="1" x14ac:dyDescent="0.2">
      <c r="B214" s="231"/>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row>
    <row r="215" spans="2:158" s="230" customFormat="1" x14ac:dyDescent="0.2">
      <c r="B215" s="231"/>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row>
    <row r="216" spans="2:158" s="230" customFormat="1" x14ac:dyDescent="0.2">
      <c r="B216" s="231"/>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row>
    <row r="217" spans="2:158" s="230" customFormat="1" x14ac:dyDescent="0.2">
      <c r="B217" s="231"/>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row>
    <row r="218" spans="2:158" s="230" customFormat="1" x14ac:dyDescent="0.2">
      <c r="B218" s="231"/>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row>
    <row r="219" spans="2:158" s="230" customFormat="1" x14ac:dyDescent="0.2">
      <c r="B219" s="231"/>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row>
    <row r="220" spans="2:158" s="230" customFormat="1" x14ac:dyDescent="0.2">
      <c r="B220" s="231"/>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row>
    <row r="221" spans="2:158" s="230" customFormat="1" x14ac:dyDescent="0.2">
      <c r="B221" s="231"/>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row>
    <row r="222" spans="2:158" s="230" customFormat="1" x14ac:dyDescent="0.2">
      <c r="B222" s="231"/>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row>
    <row r="223" spans="2:158" s="230" customFormat="1" x14ac:dyDescent="0.2">
      <c r="B223" s="231"/>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109"/>
      <c r="EY223" s="109"/>
      <c r="EZ223" s="109"/>
      <c r="FA223" s="109"/>
      <c r="FB223" s="109"/>
    </row>
    <row r="224" spans="2:158" s="230" customFormat="1" x14ac:dyDescent="0.2">
      <c r="B224" s="231"/>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109"/>
      <c r="EY224" s="109"/>
      <c r="EZ224" s="109"/>
      <c r="FA224" s="109"/>
      <c r="FB224" s="109"/>
    </row>
    <row r="225" spans="2:158" s="230" customFormat="1" x14ac:dyDescent="0.2">
      <c r="B225" s="231"/>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row>
    <row r="226" spans="2:158" s="230" customFormat="1" x14ac:dyDescent="0.2">
      <c r="B226" s="231"/>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row>
    <row r="227" spans="2:158" s="230" customFormat="1" x14ac:dyDescent="0.2">
      <c r="B227" s="231"/>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row>
    <row r="228" spans="2:158" s="230" customFormat="1" x14ac:dyDescent="0.2">
      <c r="B228" s="231"/>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row>
    <row r="229" spans="2:158" s="230" customFormat="1" x14ac:dyDescent="0.2">
      <c r="B229" s="231"/>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row>
    <row r="230" spans="2:158" s="230" customFormat="1" x14ac:dyDescent="0.2">
      <c r="B230" s="231"/>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row>
    <row r="231" spans="2:158" s="230" customFormat="1" x14ac:dyDescent="0.2">
      <c r="B231" s="231"/>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row>
    <row r="232" spans="2:158" s="230" customFormat="1" x14ac:dyDescent="0.2">
      <c r="B232" s="231"/>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row>
    <row r="233" spans="2:158" s="230" customFormat="1" x14ac:dyDescent="0.2">
      <c r="B233" s="231"/>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row>
    <row r="234" spans="2:158" s="230" customFormat="1" x14ac:dyDescent="0.2">
      <c r="B234" s="231"/>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row>
    <row r="235" spans="2:158" s="230" customFormat="1" x14ac:dyDescent="0.2">
      <c r="B235" s="231"/>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row>
    <row r="236" spans="2:158" s="230" customFormat="1" x14ac:dyDescent="0.2">
      <c r="B236" s="231"/>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row>
    <row r="237" spans="2:158" s="230" customFormat="1" x14ac:dyDescent="0.2">
      <c r="B237" s="231"/>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row>
    <row r="238" spans="2:158" s="230" customFormat="1" x14ac:dyDescent="0.2">
      <c r="B238" s="231"/>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row>
    <row r="239" spans="2:158" s="230" customFormat="1" x14ac:dyDescent="0.2">
      <c r="B239" s="231"/>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row>
    <row r="240" spans="2:158" s="230" customFormat="1" x14ac:dyDescent="0.2">
      <c r="B240" s="231"/>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row>
    <row r="241" spans="2:158" s="230" customFormat="1" x14ac:dyDescent="0.2">
      <c r="B241" s="231"/>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row>
    <row r="242" spans="2:158" s="230" customFormat="1" x14ac:dyDescent="0.2">
      <c r="B242" s="231"/>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row>
    <row r="243" spans="2:158" s="230" customFormat="1" x14ac:dyDescent="0.2">
      <c r="B243" s="231"/>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row>
    <row r="244" spans="2:158" s="230" customFormat="1" x14ac:dyDescent="0.2">
      <c r="B244" s="231"/>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row>
    <row r="245" spans="2:158" s="230" customFormat="1" x14ac:dyDescent="0.2">
      <c r="B245" s="231"/>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row>
    <row r="246" spans="2:158" s="230" customFormat="1" x14ac:dyDescent="0.2">
      <c r="B246" s="231"/>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row>
    <row r="247" spans="2:158" s="230" customFormat="1" x14ac:dyDescent="0.2">
      <c r="B247" s="231"/>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row>
    <row r="248" spans="2:158" s="230" customFormat="1" x14ac:dyDescent="0.2">
      <c r="B248" s="231"/>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row>
    <row r="249" spans="2:158" s="230" customFormat="1" x14ac:dyDescent="0.2">
      <c r="B249" s="231"/>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row>
    <row r="250" spans="2:158" s="230" customFormat="1" x14ac:dyDescent="0.2">
      <c r="B250" s="231"/>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row>
    <row r="251" spans="2:158" s="230" customFormat="1" x14ac:dyDescent="0.2">
      <c r="B251" s="231"/>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row>
    <row r="252" spans="2:158" s="230" customFormat="1" x14ac:dyDescent="0.2">
      <c r="B252" s="231"/>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row>
    <row r="253" spans="2:158" s="230" customFormat="1" x14ac:dyDescent="0.2">
      <c r="B253" s="231"/>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row>
    <row r="254" spans="2:158" s="230" customFormat="1" x14ac:dyDescent="0.2">
      <c r="B254" s="231"/>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row>
    <row r="255" spans="2:158" s="230" customFormat="1" x14ac:dyDescent="0.2">
      <c r="B255" s="231"/>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row>
    <row r="256" spans="2:158" s="230" customFormat="1" x14ac:dyDescent="0.2">
      <c r="B256" s="231"/>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row>
    <row r="257" spans="2:158" s="230" customFormat="1" x14ac:dyDescent="0.2">
      <c r="B257" s="231"/>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row>
    <row r="258" spans="2:158" s="230" customFormat="1" x14ac:dyDescent="0.2">
      <c r="B258" s="231"/>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row>
    <row r="259" spans="2:158" s="230" customFormat="1" x14ac:dyDescent="0.2">
      <c r="B259" s="231"/>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row>
    <row r="260" spans="2:158" s="230" customFormat="1" x14ac:dyDescent="0.2">
      <c r="B260" s="231"/>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row>
    <row r="261" spans="2:158" s="230" customFormat="1" x14ac:dyDescent="0.2">
      <c r="B261" s="231"/>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row>
    <row r="262" spans="2:158" s="230" customFormat="1" x14ac:dyDescent="0.2">
      <c r="B262" s="231"/>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row>
    <row r="263" spans="2:158" s="230" customFormat="1" x14ac:dyDescent="0.2">
      <c r="B263" s="231"/>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row>
    <row r="264" spans="2:158" s="230" customFormat="1" x14ac:dyDescent="0.2">
      <c r="B264" s="231"/>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row>
    <row r="265" spans="2:158" s="230" customFormat="1" x14ac:dyDescent="0.2">
      <c r="B265" s="231"/>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row>
    <row r="266" spans="2:158" s="230" customFormat="1" x14ac:dyDescent="0.2">
      <c r="B266" s="231"/>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row>
    <row r="267" spans="2:158" s="230" customFormat="1" x14ac:dyDescent="0.2">
      <c r="B267" s="231"/>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row>
    <row r="268" spans="2:158" s="230" customFormat="1" x14ac:dyDescent="0.2">
      <c r="B268" s="231"/>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row>
    <row r="269" spans="2:158" s="230" customFormat="1" x14ac:dyDescent="0.2">
      <c r="B269" s="231"/>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row>
    <row r="270" spans="2:158" s="230" customFormat="1" x14ac:dyDescent="0.2">
      <c r="B270" s="231"/>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row>
    <row r="271" spans="2:158" s="230" customFormat="1" x14ac:dyDescent="0.2">
      <c r="B271" s="231"/>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row>
    <row r="272" spans="2:158" s="230" customFormat="1" x14ac:dyDescent="0.2">
      <c r="B272" s="231"/>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row>
    <row r="273" spans="2:158" s="230" customFormat="1" x14ac:dyDescent="0.2">
      <c r="B273" s="231"/>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row>
    <row r="274" spans="2:158" s="230" customFormat="1" x14ac:dyDescent="0.2">
      <c r="B274" s="231"/>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row>
    <row r="275" spans="2:158" s="230" customFormat="1" x14ac:dyDescent="0.2">
      <c r="B275" s="231"/>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row>
    <row r="276" spans="2:158" s="230" customFormat="1" x14ac:dyDescent="0.2">
      <c r="B276" s="231"/>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row>
    <row r="277" spans="2:158" s="230" customFormat="1" x14ac:dyDescent="0.2">
      <c r="B277" s="231"/>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row>
    <row r="278" spans="2:158" s="230" customFormat="1" x14ac:dyDescent="0.2">
      <c r="B278" s="231"/>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row>
    <row r="279" spans="2:158" s="230" customFormat="1" x14ac:dyDescent="0.2">
      <c r="B279" s="231"/>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row>
    <row r="280" spans="2:158" s="230" customFormat="1" x14ac:dyDescent="0.2">
      <c r="B280" s="231"/>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row>
    <row r="281" spans="2:158" s="230" customFormat="1" x14ac:dyDescent="0.2">
      <c r="B281" s="231"/>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row>
    <row r="282" spans="2:158" s="230" customFormat="1" x14ac:dyDescent="0.2">
      <c r="B282" s="231"/>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row>
    <row r="283" spans="2:158" s="230" customFormat="1" x14ac:dyDescent="0.2">
      <c r="B283" s="231"/>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row>
    <row r="284" spans="2:158" s="230" customFormat="1" x14ac:dyDescent="0.2">
      <c r="B284" s="231"/>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row>
    <row r="285" spans="2:158" s="230" customFormat="1" x14ac:dyDescent="0.2">
      <c r="B285" s="231"/>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row>
    <row r="286" spans="2:158" s="230" customFormat="1" x14ac:dyDescent="0.2">
      <c r="B286" s="231"/>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row>
    <row r="287" spans="2:158" s="230" customFormat="1" x14ac:dyDescent="0.2">
      <c r="B287" s="231"/>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row>
    <row r="288" spans="2:158" s="230" customFormat="1" x14ac:dyDescent="0.2">
      <c r="B288" s="231"/>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row>
    <row r="289" spans="2:158" s="230" customFormat="1" x14ac:dyDescent="0.2">
      <c r="B289" s="231"/>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row>
    <row r="290" spans="2:158" s="230" customFormat="1" x14ac:dyDescent="0.2">
      <c r="B290" s="231"/>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row>
    <row r="291" spans="2:158" s="230" customFormat="1" x14ac:dyDescent="0.2">
      <c r="B291" s="231"/>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row>
    <row r="292" spans="2:158" s="230" customFormat="1" x14ac:dyDescent="0.2">
      <c r="B292" s="231"/>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row>
    <row r="293" spans="2:158" s="230" customFormat="1" x14ac:dyDescent="0.2">
      <c r="B293" s="231"/>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row>
    <row r="294" spans="2:158" s="230" customFormat="1" x14ac:dyDescent="0.2">
      <c r="B294" s="231"/>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row>
    <row r="295" spans="2:158" s="230" customFormat="1" x14ac:dyDescent="0.2">
      <c r="B295" s="231"/>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row>
    <row r="296" spans="2:158" s="230" customFormat="1" x14ac:dyDescent="0.2">
      <c r="B296" s="231"/>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row>
    <row r="297" spans="2:158" s="230" customFormat="1" x14ac:dyDescent="0.2">
      <c r="B297" s="231"/>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row>
    <row r="298" spans="2:158" s="230" customFormat="1" x14ac:dyDescent="0.2">
      <c r="B298" s="231"/>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row>
    <row r="299" spans="2:158" s="230" customFormat="1" x14ac:dyDescent="0.2">
      <c r="B299" s="231"/>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row>
    <row r="300" spans="2:158" s="230" customFormat="1" x14ac:dyDescent="0.2">
      <c r="B300" s="231"/>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row>
    <row r="301" spans="2:158" s="230" customFormat="1" x14ac:dyDescent="0.2">
      <c r="B301" s="231"/>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row>
    <row r="302" spans="2:158" s="230" customFormat="1" x14ac:dyDescent="0.2">
      <c r="B302" s="231"/>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row>
    <row r="303" spans="2:158" s="230" customFormat="1" x14ac:dyDescent="0.2">
      <c r="B303" s="231"/>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row>
    <row r="304" spans="2:158" s="230" customFormat="1" x14ac:dyDescent="0.2">
      <c r="B304" s="231"/>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row>
    <row r="305" spans="2:158" s="230" customFormat="1" x14ac:dyDescent="0.2">
      <c r="B305" s="231"/>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row>
    <row r="306" spans="2:158" s="230" customFormat="1" x14ac:dyDescent="0.2">
      <c r="B306" s="231"/>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row>
    <row r="307" spans="2:158" s="230" customFormat="1" x14ac:dyDescent="0.2">
      <c r="B307" s="231"/>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row>
    <row r="308" spans="2:158" s="230" customFormat="1" x14ac:dyDescent="0.2">
      <c r="B308" s="231"/>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row>
    <row r="309" spans="2:158" s="230" customFormat="1" x14ac:dyDescent="0.2">
      <c r="B309" s="231"/>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row>
    <row r="310" spans="2:158" s="230" customFormat="1" x14ac:dyDescent="0.2">
      <c r="B310" s="231"/>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row>
    <row r="311" spans="2:158" s="230" customFormat="1" x14ac:dyDescent="0.2">
      <c r="B311" s="231"/>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row>
    <row r="312" spans="2:158" s="230" customFormat="1" x14ac:dyDescent="0.2">
      <c r="B312" s="231"/>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row>
    <row r="313" spans="2:158" s="230" customFormat="1" x14ac:dyDescent="0.2">
      <c r="B313" s="231"/>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row>
    <row r="314" spans="2:158" s="230" customFormat="1" x14ac:dyDescent="0.2">
      <c r="B314" s="231"/>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row>
    <row r="315" spans="2:158" s="230" customFormat="1" x14ac:dyDescent="0.2">
      <c r="B315" s="231"/>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row>
    <row r="316" spans="2:158" s="230" customFormat="1" x14ac:dyDescent="0.2">
      <c r="B316" s="231"/>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row>
    <row r="317" spans="2:158" s="230" customFormat="1" x14ac:dyDescent="0.2">
      <c r="B317" s="231"/>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row>
    <row r="318" spans="2:158" s="230" customFormat="1" x14ac:dyDescent="0.2">
      <c r="B318" s="231"/>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row>
    <row r="319" spans="2:158" s="230" customFormat="1" x14ac:dyDescent="0.2">
      <c r="B319" s="231"/>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row>
    <row r="320" spans="2:158" s="230" customFormat="1" x14ac:dyDescent="0.2">
      <c r="B320" s="231"/>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row>
    <row r="321" spans="2:158" s="230" customFormat="1" x14ac:dyDescent="0.2">
      <c r="B321" s="231"/>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row>
    <row r="322" spans="2:158" s="230" customFormat="1" x14ac:dyDescent="0.2">
      <c r="B322" s="231"/>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row>
    <row r="323" spans="2:158" s="230" customFormat="1" x14ac:dyDescent="0.2">
      <c r="B323" s="231"/>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row>
    <row r="324" spans="2:158" s="230" customFormat="1" x14ac:dyDescent="0.2">
      <c r="B324" s="231"/>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row>
    <row r="325" spans="2:158" s="230" customFormat="1" x14ac:dyDescent="0.2">
      <c r="B325" s="231"/>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row>
    <row r="326" spans="2:158" s="230" customFormat="1" x14ac:dyDescent="0.2">
      <c r="B326" s="231"/>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row>
    <row r="327" spans="2:158" s="230" customFormat="1" x14ac:dyDescent="0.2">
      <c r="B327" s="231"/>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row>
    <row r="328" spans="2:158" s="230" customFormat="1" x14ac:dyDescent="0.2">
      <c r="B328" s="231"/>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row>
    <row r="329" spans="2:158" s="230" customFormat="1" x14ac:dyDescent="0.2">
      <c r="B329" s="231"/>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row>
    <row r="330" spans="2:158" s="230" customFormat="1" x14ac:dyDescent="0.2">
      <c r="B330" s="231"/>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row>
    <row r="331" spans="2:158" s="230" customFormat="1" x14ac:dyDescent="0.2">
      <c r="B331" s="231"/>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row>
    <row r="332" spans="2:158" s="230" customFormat="1" x14ac:dyDescent="0.2">
      <c r="B332" s="231"/>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row>
    <row r="333" spans="2:158" s="230" customFormat="1" x14ac:dyDescent="0.2">
      <c r="B333" s="231"/>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row>
    <row r="334" spans="2:158" s="230" customFormat="1" x14ac:dyDescent="0.2">
      <c r="B334" s="231"/>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row>
    <row r="335" spans="2:158" s="230" customFormat="1" x14ac:dyDescent="0.2">
      <c r="B335" s="231"/>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row>
    <row r="336" spans="2:158" s="230" customFormat="1" x14ac:dyDescent="0.2">
      <c r="B336" s="231"/>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row>
    <row r="337" spans="2:158" s="230" customFormat="1" x14ac:dyDescent="0.2">
      <c r="B337" s="231"/>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row>
    <row r="338" spans="2:158" s="230" customFormat="1" x14ac:dyDescent="0.2">
      <c r="B338" s="231"/>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row>
    <row r="339" spans="2:158" s="230" customFormat="1" x14ac:dyDescent="0.2">
      <c r="B339" s="231"/>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row>
  </sheetData>
  <mergeCells count="6">
    <mergeCell ref="I5:I6"/>
    <mergeCell ref="A5:A6"/>
    <mergeCell ref="B5:D5"/>
    <mergeCell ref="E5:E6"/>
    <mergeCell ref="F5:F6"/>
    <mergeCell ref="G5:H5"/>
  </mergeCells>
  <printOptions gridLines="1"/>
  <pageMargins left="1.1100000000000001" right="0.24" top="0.28999999999999998" bottom="0.44" header="0.17" footer="0.17"/>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7"/>
  <sheetViews>
    <sheetView zoomScale="145" zoomScaleNormal="145" workbookViewId="0">
      <pane xSplit="1" ySplit="5" topLeftCell="B88" activePane="bottomRight" state="frozen"/>
      <selection pane="topRight" activeCell="B1" sqref="B1"/>
      <selection pane="bottomLeft" activeCell="A7" sqref="A7"/>
      <selection pane="bottomRight" activeCell="E101" sqref="E101"/>
    </sheetView>
  </sheetViews>
  <sheetFormatPr defaultRowHeight="12.75" x14ac:dyDescent="0.2"/>
  <cols>
    <col min="1" max="1" width="15.42578125" style="231" customWidth="1"/>
    <col min="2" max="2" width="11" style="231" customWidth="1"/>
    <col min="3" max="3" width="9.85546875" style="231" customWidth="1"/>
    <col min="4" max="4" width="9.5703125" style="231" customWidth="1"/>
    <col min="5" max="5" width="10.5703125" style="231" customWidth="1"/>
    <col min="6" max="6" width="8.5703125" style="231" hidden="1" customWidth="1"/>
    <col min="7" max="7" width="10.85546875" style="231" hidden="1" customWidth="1"/>
    <col min="8" max="8" width="10.5703125" style="231" customWidth="1"/>
    <col min="9" max="9" width="10.7109375" style="231" hidden="1" customWidth="1"/>
    <col min="10" max="11" width="10.5703125" style="231" customWidth="1"/>
    <col min="12" max="16384" width="9.140625" style="5"/>
  </cols>
  <sheetData>
    <row r="1" spans="1:11" s="264" customFormat="1" x14ac:dyDescent="0.2">
      <c r="A1" s="241" t="str">
        <f>[2]SUM!A1</f>
        <v>CY 2016 ALLOTMENT RELEASES</v>
      </c>
      <c r="B1" s="241"/>
      <c r="C1" s="241"/>
      <c r="K1" s="265"/>
    </row>
    <row r="2" spans="1:11" s="264" customFormat="1" x14ac:dyDescent="0.2">
      <c r="A2" s="266" t="s">
        <v>274</v>
      </c>
      <c r="B2" s="266"/>
      <c r="C2" s="266"/>
      <c r="H2" s="1"/>
      <c r="I2" s="1"/>
    </row>
    <row r="3" spans="1:11" s="264" customFormat="1" x14ac:dyDescent="0.2">
      <c r="A3" s="241" t="str">
        <f>[2]SUM!A3</f>
        <v>JANUARY 1- DECEMBER 31, 2016</v>
      </c>
      <c r="B3" s="241"/>
      <c r="C3" s="241"/>
      <c r="H3" s="267"/>
      <c r="I3" s="267"/>
      <c r="J3" s="268"/>
    </row>
    <row r="4" spans="1:11" s="264" customFormat="1" x14ac:dyDescent="0.2">
      <c r="A4" s="241" t="s">
        <v>1</v>
      </c>
      <c r="B4" s="241"/>
      <c r="C4" s="241"/>
    </row>
    <row r="5" spans="1:11" s="275" customFormat="1" ht="61.5" customHeight="1" x14ac:dyDescent="0.25">
      <c r="A5" s="269" t="s">
        <v>2</v>
      </c>
      <c r="B5" s="270" t="s">
        <v>136</v>
      </c>
      <c r="C5" s="270" t="s">
        <v>275</v>
      </c>
      <c r="D5" s="271" t="s">
        <v>149</v>
      </c>
      <c r="E5" s="270" t="s">
        <v>143</v>
      </c>
      <c r="F5" s="272" t="s">
        <v>145</v>
      </c>
      <c r="G5" s="273" t="s">
        <v>147</v>
      </c>
      <c r="H5" s="273" t="s">
        <v>276</v>
      </c>
      <c r="I5" s="272" t="s">
        <v>277</v>
      </c>
      <c r="J5" s="270" t="s">
        <v>150</v>
      </c>
      <c r="K5" s="274" t="s">
        <v>45</v>
      </c>
    </row>
    <row r="6" spans="1:11" ht="15" customHeight="1" x14ac:dyDescent="0.2">
      <c r="A6" s="246" t="s">
        <v>229</v>
      </c>
      <c r="B6" s="39">
        <f>'[2]NEW GAA'!H7</f>
        <v>0</v>
      </c>
      <c r="C6" s="39">
        <f>'[2]NEW GAA'!L7</f>
        <v>0</v>
      </c>
      <c r="D6" s="39">
        <f>'[2]NEW GAA'!O7</f>
        <v>0</v>
      </c>
      <c r="E6" s="276">
        <f>'[2]NEW GAA'!R7</f>
        <v>0</v>
      </c>
      <c r="F6" s="276">
        <f>'[2]NEW GAA'!V7</f>
        <v>0</v>
      </c>
      <c r="G6" s="38">
        <f>'[2]NEW GAA'!W7</f>
        <v>0</v>
      </c>
      <c r="H6" s="38">
        <f>'[2]NEW GAA'!Z7</f>
        <v>623453</v>
      </c>
      <c r="I6" s="39"/>
      <c r="J6" s="39">
        <f>'[2]NEW GAA'!AJ7</f>
        <v>0</v>
      </c>
      <c r="K6" s="276">
        <f t="shared" ref="K6:K11" si="0">SUM(B6:J6)</f>
        <v>623453</v>
      </c>
    </row>
    <row r="7" spans="1:11" ht="15" customHeight="1" x14ac:dyDescent="0.2">
      <c r="A7" s="18" t="s">
        <v>230</v>
      </c>
      <c r="B7" s="39">
        <f>'[2]NEW GAA'!H8</f>
        <v>0</v>
      </c>
      <c r="C7" s="39">
        <f>'[2]NEW GAA'!L8</f>
        <v>0</v>
      </c>
      <c r="D7" s="39">
        <f>'[2]NEW GAA'!O8</f>
        <v>0</v>
      </c>
      <c r="E7" s="38">
        <f>'[2]NEW GAA'!R8</f>
        <v>106555</v>
      </c>
      <c r="F7" s="38">
        <f>'[2]NEW GAA'!V8</f>
        <v>0</v>
      </c>
      <c r="G7" s="38">
        <f>'[2]NEW GAA'!W8</f>
        <v>0</v>
      </c>
      <c r="H7" s="38">
        <f>'[2]NEW GAA'!Z8</f>
        <v>68386</v>
      </c>
      <c r="I7" s="39"/>
      <c r="J7" s="39">
        <f>'[2]NEW GAA'!AJ8</f>
        <v>33923</v>
      </c>
      <c r="K7" s="38">
        <f t="shared" si="0"/>
        <v>208864</v>
      </c>
    </row>
    <row r="8" spans="1:11" ht="15" customHeight="1" x14ac:dyDescent="0.2">
      <c r="A8" s="18" t="s">
        <v>231</v>
      </c>
      <c r="B8" s="39">
        <f>'[2]NEW GAA'!H9</f>
        <v>0</v>
      </c>
      <c r="C8" s="39">
        <f>'[2]NEW GAA'!L9</f>
        <v>0</v>
      </c>
      <c r="D8" s="39">
        <f>'[2]NEW GAA'!O9</f>
        <v>0</v>
      </c>
      <c r="E8" s="38">
        <f>'[2]NEW GAA'!R9</f>
        <v>0</v>
      </c>
      <c r="F8" s="38">
        <f>'[2]NEW GAA'!V9</f>
        <v>0</v>
      </c>
      <c r="G8" s="38">
        <f>'[2]NEW GAA'!W9</f>
        <v>0</v>
      </c>
      <c r="H8" s="38">
        <f>'[2]NEW GAA'!Z9</f>
        <v>12654</v>
      </c>
      <c r="I8" s="39"/>
      <c r="J8" s="39">
        <f>'[2]NEW GAA'!AJ9</f>
        <v>1106</v>
      </c>
      <c r="K8" s="38">
        <f t="shared" si="0"/>
        <v>13760</v>
      </c>
    </row>
    <row r="9" spans="1:11" ht="15" customHeight="1" x14ac:dyDescent="0.2">
      <c r="A9" s="18" t="s">
        <v>232</v>
      </c>
      <c r="B9" s="39">
        <f>'[2]NEW GAA'!H10</f>
        <v>0</v>
      </c>
      <c r="C9" s="39">
        <f>'[2]NEW GAA'!L10</f>
        <v>0</v>
      </c>
      <c r="D9" s="39">
        <f>'[2]NEW GAA'!O10</f>
        <v>0</v>
      </c>
      <c r="E9" s="38">
        <f>'[2]NEW GAA'!R10</f>
        <v>0</v>
      </c>
      <c r="F9" s="38">
        <f>'[2]NEW GAA'!V10</f>
        <v>0</v>
      </c>
      <c r="G9" s="38">
        <f>'[2]NEW GAA'!W10</f>
        <v>0</v>
      </c>
      <c r="H9" s="38">
        <f>'[2]NEW GAA'!Z10</f>
        <v>887285</v>
      </c>
      <c r="I9" s="39">
        <f>'[2]NEW GAA'!AD10</f>
        <v>0</v>
      </c>
      <c r="J9" s="39">
        <f>'[2]NEW GAA'!AJ10</f>
        <v>71624</v>
      </c>
      <c r="K9" s="38">
        <f t="shared" si="0"/>
        <v>958909</v>
      </c>
    </row>
    <row r="10" spans="1:11" ht="15" customHeight="1" x14ac:dyDescent="0.2">
      <c r="A10" s="18" t="s">
        <v>233</v>
      </c>
      <c r="B10" s="39">
        <f>'[2]NEW GAA'!H11</f>
        <v>0</v>
      </c>
      <c r="C10" s="39">
        <f>'[2]NEW GAA'!L11</f>
        <v>0</v>
      </c>
      <c r="D10" s="39">
        <f>'[2]NEW GAA'!O11</f>
        <v>2112284</v>
      </c>
      <c r="E10" s="38">
        <f>'[2]NEW GAA'!R11</f>
        <v>0</v>
      </c>
      <c r="F10" s="38">
        <f>'[2]NEW GAA'!V11</f>
        <v>0</v>
      </c>
      <c r="G10" s="38">
        <f>'[2]NEW GAA'!W11</f>
        <v>0</v>
      </c>
      <c r="H10" s="38">
        <f>'[2]NEW GAA'!Z11</f>
        <v>1075943</v>
      </c>
      <c r="I10" s="39"/>
      <c r="J10" s="39">
        <f>'[2]NEW GAA'!AJ11</f>
        <v>80963</v>
      </c>
      <c r="K10" s="38">
        <f t="shared" si="0"/>
        <v>3269190</v>
      </c>
    </row>
    <row r="11" spans="1:11" ht="15" customHeight="1" x14ac:dyDescent="0.2">
      <c r="A11" s="18" t="s">
        <v>234</v>
      </c>
      <c r="B11" s="39">
        <f>'[2]NEW GAA'!H12</f>
        <v>0</v>
      </c>
      <c r="C11" s="39">
        <f>'[2]NEW GAA'!L12</f>
        <v>0</v>
      </c>
      <c r="D11" s="39">
        <f>'[2]NEW GAA'!O12</f>
        <v>0</v>
      </c>
      <c r="E11" s="38">
        <f>'[2]NEW GAA'!R12</f>
        <v>0</v>
      </c>
      <c r="F11" s="38">
        <f>'[2]NEW GAA'!V12</f>
        <v>0</v>
      </c>
      <c r="G11" s="38">
        <f>'[2]NEW GAA'!W12</f>
        <v>0</v>
      </c>
      <c r="H11" s="38">
        <f>'[2]NEW GAA'!Z12</f>
        <v>73769</v>
      </c>
      <c r="I11" s="39"/>
      <c r="J11" s="39">
        <f>'[2]NEW GAA'!AJ12</f>
        <v>18586</v>
      </c>
      <c r="K11" s="38">
        <f t="shared" si="0"/>
        <v>92355</v>
      </c>
    </row>
    <row r="12" spans="1:11" ht="15" customHeight="1" x14ac:dyDescent="0.2">
      <c r="A12" s="74" t="s">
        <v>235</v>
      </c>
      <c r="B12" s="38">
        <f t="shared" ref="B12:K12" si="1">SUM(B13:B14)</f>
        <v>0</v>
      </c>
      <c r="C12" s="90">
        <f t="shared" si="1"/>
        <v>0</v>
      </c>
      <c r="D12" s="39">
        <f t="shared" si="1"/>
        <v>0</v>
      </c>
      <c r="E12" s="38">
        <f t="shared" si="1"/>
        <v>0</v>
      </c>
      <c r="F12" s="38">
        <f t="shared" si="1"/>
        <v>0</v>
      </c>
      <c r="G12" s="38">
        <f t="shared" si="1"/>
        <v>0</v>
      </c>
      <c r="H12" s="38">
        <f t="shared" si="1"/>
        <v>32398267</v>
      </c>
      <c r="I12" s="38">
        <f t="shared" si="1"/>
        <v>0</v>
      </c>
      <c r="J12" s="39">
        <f t="shared" si="1"/>
        <v>1622005</v>
      </c>
      <c r="K12" s="38">
        <f t="shared" si="1"/>
        <v>34020272</v>
      </c>
    </row>
    <row r="13" spans="1:11" ht="15" hidden="1" customHeight="1" x14ac:dyDescent="0.2">
      <c r="A13" s="74" t="s">
        <v>236</v>
      </c>
      <c r="B13" s="39">
        <f>'[2]NEW GAA'!H14</f>
        <v>0</v>
      </c>
      <c r="C13" s="39">
        <f>'[2]NEW GAA'!L14</f>
        <v>0</v>
      </c>
      <c r="D13" s="39">
        <f>'[2]NEW GAA'!O14</f>
        <v>0</v>
      </c>
      <c r="E13" s="38">
        <f>'[2]NEW GAA'!R14</f>
        <v>0</v>
      </c>
      <c r="F13" s="38">
        <f>'[2]NEW GAA'!V14</f>
        <v>0</v>
      </c>
      <c r="G13" s="38">
        <f>'[2]NEW GAA'!W14</f>
        <v>0</v>
      </c>
      <c r="H13" s="38">
        <f>'[2]NEW GAA'!Z14</f>
        <v>1034959</v>
      </c>
      <c r="I13" s="39">
        <f>'[2]NEW GAA'!AD14</f>
        <v>0</v>
      </c>
      <c r="J13" s="39">
        <f>'[2]NEW GAA'!AJ14</f>
        <v>17105</v>
      </c>
      <c r="K13" s="38">
        <f t="shared" ref="K13:K19" si="2">SUM(B13:J13)</f>
        <v>1052064</v>
      </c>
    </row>
    <row r="14" spans="1:11" ht="15" hidden="1" customHeight="1" x14ac:dyDescent="0.2">
      <c r="A14" s="74" t="s">
        <v>237</v>
      </c>
      <c r="B14" s="39">
        <f>'[2]NEW GAA'!H15</f>
        <v>0</v>
      </c>
      <c r="C14" s="39">
        <f>'[2]NEW GAA'!L15</f>
        <v>0</v>
      </c>
      <c r="D14" s="39">
        <f>'[2]NEW GAA'!O15</f>
        <v>0</v>
      </c>
      <c r="E14" s="38">
        <f>'[2]NEW GAA'!R15</f>
        <v>0</v>
      </c>
      <c r="F14" s="38">
        <f>'[2]NEW GAA'!V15</f>
        <v>0</v>
      </c>
      <c r="G14" s="38">
        <f>'[2]NEW GAA'!W15</f>
        <v>0</v>
      </c>
      <c r="H14" s="38">
        <f>'[2]NEW GAA'!Z15</f>
        <v>31363308</v>
      </c>
      <c r="I14" s="39">
        <f>'[2]NEW GAA'!AD15</f>
        <v>0</v>
      </c>
      <c r="J14" s="39">
        <f>'[2]NEW GAA'!AJ15</f>
        <v>1604900</v>
      </c>
      <c r="K14" s="38">
        <f t="shared" si="2"/>
        <v>32968208</v>
      </c>
    </row>
    <row r="15" spans="1:11" ht="15" customHeight="1" x14ac:dyDescent="0.2">
      <c r="A15" s="74" t="s">
        <v>238</v>
      </c>
      <c r="B15" s="39">
        <f>'[2]NEW GAA'!H16</f>
        <v>0</v>
      </c>
      <c r="C15" s="39">
        <f>'[2]NEW GAA'!L16</f>
        <v>0</v>
      </c>
      <c r="D15" s="39">
        <f>'[2]NEW GAA'!O16</f>
        <v>0</v>
      </c>
      <c r="E15" s="38">
        <f>'[2]NEW GAA'!R16</f>
        <v>0</v>
      </c>
      <c r="F15" s="38">
        <f>'[2]NEW GAA'!V16</f>
        <v>0</v>
      </c>
      <c r="G15" s="38">
        <f>'[2]NEW GAA'!W16</f>
        <v>0</v>
      </c>
      <c r="H15" s="38">
        <f>'[2]NEW GAA'!Z16</f>
        <v>4399226</v>
      </c>
      <c r="I15" s="39">
        <f>'[2]NEW GAA'!AD16</f>
        <v>0</v>
      </c>
      <c r="J15" s="39">
        <f>'[2]NEW GAA'!AJ16</f>
        <v>640660</v>
      </c>
      <c r="K15" s="38">
        <f t="shared" si="2"/>
        <v>5039886</v>
      </c>
    </row>
    <row r="16" spans="1:11" ht="15" customHeight="1" x14ac:dyDescent="0.2">
      <c r="A16" s="74" t="s">
        <v>239</v>
      </c>
      <c r="B16" s="39">
        <f>'[2]NEW GAA'!H17</f>
        <v>0</v>
      </c>
      <c r="C16" s="39">
        <f>'[2]NEW GAA'!L17</f>
        <v>0</v>
      </c>
      <c r="D16" s="39">
        <f>'[2]NEW GAA'!O17</f>
        <v>0</v>
      </c>
      <c r="E16" s="38">
        <f>'[2]NEW GAA'!R17</f>
        <v>0</v>
      </c>
      <c r="F16" s="38">
        <f>'[2]NEW GAA'!V17</f>
        <v>0</v>
      </c>
      <c r="G16" s="38">
        <f>'[2]NEW GAA'!W17</f>
        <v>0</v>
      </c>
      <c r="H16" s="38">
        <f>'[2]NEW GAA'!Z17</f>
        <v>53316</v>
      </c>
      <c r="I16" s="39"/>
      <c r="J16" s="39">
        <f>'[2]NEW GAA'!AJ17</f>
        <v>6601</v>
      </c>
      <c r="K16" s="38">
        <f t="shared" si="2"/>
        <v>59917</v>
      </c>
    </row>
    <row r="17" spans="1:11" ht="15" customHeight="1" x14ac:dyDescent="0.2">
      <c r="A17" s="74" t="s">
        <v>240</v>
      </c>
      <c r="B17" s="39">
        <f>'[2]NEW GAA'!H18</f>
        <v>0</v>
      </c>
      <c r="C17" s="39">
        <f>'[2]NEW GAA'!L18</f>
        <v>0</v>
      </c>
      <c r="D17" s="39">
        <f>'[2]NEW GAA'!O18</f>
        <v>0</v>
      </c>
      <c r="E17" s="38">
        <f>'[2]NEW GAA'!R18</f>
        <v>0</v>
      </c>
      <c r="F17" s="38">
        <f>'[2]NEW GAA'!V18</f>
        <v>0</v>
      </c>
      <c r="G17" s="38">
        <f>'[2]NEW GAA'!W18</f>
        <v>0</v>
      </c>
      <c r="H17" s="38">
        <f>'[2]NEW GAA'!Z18</f>
        <v>3256850</v>
      </c>
      <c r="I17" s="39"/>
      <c r="J17" s="39">
        <f>'[2]NEW GAA'!AJ18</f>
        <v>100105</v>
      </c>
      <c r="K17" s="38">
        <f t="shared" si="2"/>
        <v>3356955</v>
      </c>
    </row>
    <row r="18" spans="1:11" ht="15" customHeight="1" x14ac:dyDescent="0.2">
      <c r="A18" s="74" t="s">
        <v>241</v>
      </c>
      <c r="B18" s="39">
        <f>'[2]NEW GAA'!H19</f>
        <v>0</v>
      </c>
      <c r="C18" s="39">
        <f>'[2]NEW GAA'!L19</f>
        <v>0</v>
      </c>
      <c r="D18" s="39">
        <f>'[2]NEW GAA'!O19</f>
        <v>0</v>
      </c>
      <c r="E18" s="38">
        <f>'[2]NEW GAA'!R19</f>
        <v>360000</v>
      </c>
      <c r="F18" s="38">
        <f>'[2]NEW GAA'!V19</f>
        <v>0</v>
      </c>
      <c r="G18" s="38">
        <f>'[2]NEW GAA'!Y19</f>
        <v>0</v>
      </c>
      <c r="H18" s="38">
        <f>'[2]NEW GAA'!Z19</f>
        <v>928545</v>
      </c>
      <c r="I18" s="39"/>
      <c r="J18" s="39">
        <f>'[2]NEW GAA'!AJ19</f>
        <v>193042</v>
      </c>
      <c r="K18" s="38">
        <f t="shared" si="2"/>
        <v>1481587</v>
      </c>
    </row>
    <row r="19" spans="1:11" ht="15" customHeight="1" x14ac:dyDescent="0.2">
      <c r="A19" s="74" t="s">
        <v>242</v>
      </c>
      <c r="B19" s="39">
        <f>'[2]NEW GAA'!H20</f>
        <v>0</v>
      </c>
      <c r="C19" s="39">
        <f>'[2]NEW GAA'!L20</f>
        <v>0</v>
      </c>
      <c r="D19" s="39">
        <f>'[2]NEW GAA'!O20</f>
        <v>0</v>
      </c>
      <c r="E19" s="38">
        <f>'[2]NEW GAA'!R20</f>
        <v>0</v>
      </c>
      <c r="F19" s="38">
        <f>'[2]NEW GAA'!V20</f>
        <v>0</v>
      </c>
      <c r="G19" s="38">
        <f>'[2]NEW GAA'!Y20</f>
        <v>0</v>
      </c>
      <c r="H19" s="38">
        <f>'[2]NEW GAA'!Z20</f>
        <v>206665</v>
      </c>
      <c r="I19" s="39"/>
      <c r="J19" s="39">
        <f>'[2]NEW GAA'!AJ20</f>
        <v>34663</v>
      </c>
      <c r="K19" s="38">
        <f t="shared" si="2"/>
        <v>241328</v>
      </c>
    </row>
    <row r="20" spans="1:11" ht="15" customHeight="1" x14ac:dyDescent="0.2">
      <c r="A20" s="74" t="s">
        <v>243</v>
      </c>
      <c r="B20" s="39">
        <f t="shared" ref="B20:K20" si="3">SUM(B21:B22)</f>
        <v>0</v>
      </c>
      <c r="C20" s="39">
        <f t="shared" si="3"/>
        <v>0</v>
      </c>
      <c r="D20" s="39">
        <f t="shared" si="3"/>
        <v>0</v>
      </c>
      <c r="E20" s="38">
        <f t="shared" si="3"/>
        <v>0</v>
      </c>
      <c r="F20" s="38">
        <f t="shared" si="3"/>
        <v>0</v>
      </c>
      <c r="G20" s="38">
        <f t="shared" si="3"/>
        <v>0</v>
      </c>
      <c r="H20" s="38">
        <f t="shared" si="3"/>
        <v>4886811</v>
      </c>
      <c r="I20" s="39"/>
      <c r="J20" s="39">
        <f t="shared" si="3"/>
        <v>428464</v>
      </c>
      <c r="K20" s="38">
        <f t="shared" si="3"/>
        <v>5315275</v>
      </c>
    </row>
    <row r="21" spans="1:11" ht="15" hidden="1" customHeight="1" x14ac:dyDescent="0.2">
      <c r="A21" s="74" t="s">
        <v>236</v>
      </c>
      <c r="B21" s="39">
        <f>'[2]NEW GAA'!H22</f>
        <v>0</v>
      </c>
      <c r="C21" s="39">
        <f>'[2]NEW GAA'!L22</f>
        <v>0</v>
      </c>
      <c r="D21" s="39">
        <f>'[2]NEW GAA'!O22</f>
        <v>0</v>
      </c>
      <c r="E21" s="38">
        <f>'[2]NEW GAA'!R22</f>
        <v>0</v>
      </c>
      <c r="F21" s="38">
        <f>'[2]NEW GAA'!V22</f>
        <v>0</v>
      </c>
      <c r="G21" s="38">
        <f>'[2]NEW GAA'!W22</f>
        <v>0</v>
      </c>
      <c r="H21" s="38">
        <f>'[2]NEW GAA'!Z22</f>
        <v>1073774</v>
      </c>
      <c r="I21" s="39"/>
      <c r="J21" s="39">
        <f>'[2]NEW GAA'!AJ22</f>
        <v>245182</v>
      </c>
      <c r="K21" s="38">
        <f>SUM(B21:J21)</f>
        <v>1318956</v>
      </c>
    </row>
    <row r="22" spans="1:11" ht="15" hidden="1" customHeight="1" x14ac:dyDescent="0.2">
      <c r="A22" s="74" t="s">
        <v>237</v>
      </c>
      <c r="B22" s="39">
        <f>'[2]NEW GAA'!H23</f>
        <v>0</v>
      </c>
      <c r="C22" s="39">
        <f>'[2]NEW GAA'!L23</f>
        <v>0</v>
      </c>
      <c r="D22" s="39">
        <f>'[2]NEW GAA'!O23</f>
        <v>0</v>
      </c>
      <c r="E22" s="38">
        <f>'[2]NEW GAA'!R23</f>
        <v>0</v>
      </c>
      <c r="F22" s="38">
        <f>'[2]NEW GAA'!V23</f>
        <v>0</v>
      </c>
      <c r="G22" s="38">
        <f>'[2]NEW GAA'!W23</f>
        <v>0</v>
      </c>
      <c r="H22" s="38">
        <f>'[2]NEW GAA'!Z23</f>
        <v>3813037</v>
      </c>
      <c r="I22" s="39"/>
      <c r="J22" s="39">
        <f>'[2]NEW GAA'!AJ23</f>
        <v>183282</v>
      </c>
      <c r="K22" s="38">
        <f>SUM(B22:J22)</f>
        <v>3996319</v>
      </c>
    </row>
    <row r="23" spans="1:11" ht="15" customHeight="1" x14ac:dyDescent="0.2">
      <c r="A23" s="74" t="s">
        <v>244</v>
      </c>
      <c r="B23" s="39">
        <f>'[2]NEW GAA'!H24</f>
        <v>0</v>
      </c>
      <c r="C23" s="39">
        <f>'[2]NEW GAA'!L24</f>
        <v>37720</v>
      </c>
      <c r="D23" s="39">
        <f>'[2]NEW GAA'!O24</f>
        <v>0</v>
      </c>
      <c r="E23" s="38">
        <f>'[2]NEW GAA'!R24</f>
        <v>199475</v>
      </c>
      <c r="F23" s="38">
        <f>'[2]NEW GAA'!V24</f>
        <v>0</v>
      </c>
      <c r="G23" s="38">
        <f>'[2]NEW GAA'!W24</f>
        <v>0</v>
      </c>
      <c r="H23" s="38">
        <f>'[2]NEW GAA'!Z24</f>
        <v>13472089</v>
      </c>
      <c r="I23" s="39">
        <f>'[2]NEW GAA'!AD24</f>
        <v>0</v>
      </c>
      <c r="J23" s="39">
        <f>'[2]NEW GAA'!AJ24</f>
        <v>33073349</v>
      </c>
      <c r="K23" s="38">
        <f>SUM(B23:J23)</f>
        <v>46782633</v>
      </c>
    </row>
    <row r="24" spans="1:11" ht="15" customHeight="1" x14ac:dyDescent="0.2">
      <c r="A24" s="74" t="s">
        <v>245</v>
      </c>
      <c r="B24" s="39">
        <f>'[2]NEW GAA'!H25</f>
        <v>0</v>
      </c>
      <c r="C24" s="39">
        <f>'[2]NEW GAA'!L25</f>
        <v>0</v>
      </c>
      <c r="D24" s="39">
        <f>'[2]NEW GAA'!O25</f>
        <v>0</v>
      </c>
      <c r="E24" s="38">
        <f>'[2]NEW GAA'!R25</f>
        <v>85730</v>
      </c>
      <c r="F24" s="38">
        <f>'[2]NEW GAA'!V25</f>
        <v>0</v>
      </c>
      <c r="G24" s="38">
        <f>'[2]NEW GAA'!W25</f>
        <v>0</v>
      </c>
      <c r="H24" s="38">
        <f>'[2]NEW GAA'!Z25</f>
        <v>2757308</v>
      </c>
      <c r="I24" s="39"/>
      <c r="J24" s="39">
        <f>'[2]NEW GAA'!AJ25</f>
        <v>784424</v>
      </c>
      <c r="K24" s="38">
        <f>SUM(B24:J24)</f>
        <v>3627462</v>
      </c>
    </row>
    <row r="25" spans="1:11" ht="15" customHeight="1" x14ac:dyDescent="0.2">
      <c r="A25" s="74" t="s">
        <v>246</v>
      </c>
      <c r="B25" s="39">
        <f t="shared" ref="B25:H25" si="4">+B26+B27</f>
        <v>0</v>
      </c>
      <c r="C25" s="39">
        <f t="shared" si="4"/>
        <v>0</v>
      </c>
      <c r="D25" s="39">
        <f t="shared" si="4"/>
        <v>0</v>
      </c>
      <c r="E25" s="38">
        <f t="shared" si="4"/>
        <v>124800</v>
      </c>
      <c r="F25" s="38">
        <f t="shared" si="4"/>
        <v>0</v>
      </c>
      <c r="G25" s="38">
        <f t="shared" si="4"/>
        <v>0</v>
      </c>
      <c r="H25" s="38">
        <f t="shared" si="4"/>
        <v>808146</v>
      </c>
      <c r="I25" s="39"/>
      <c r="J25" s="39">
        <f>+J26+J27</f>
        <v>263443</v>
      </c>
      <c r="K25" s="38">
        <f>+K26+K27</f>
        <v>1196389</v>
      </c>
    </row>
    <row r="26" spans="1:11" ht="15" hidden="1" customHeight="1" x14ac:dyDescent="0.2">
      <c r="A26" s="74" t="s">
        <v>236</v>
      </c>
      <c r="B26" s="39">
        <f>'[2]NEW GAA'!H27</f>
        <v>0</v>
      </c>
      <c r="C26" s="39">
        <f>'[2]NEW GAA'!L27</f>
        <v>0</v>
      </c>
      <c r="D26" s="39">
        <f>'[2]NEW GAA'!O27</f>
        <v>0</v>
      </c>
      <c r="E26" s="38">
        <f>'[2]NEW GAA'!R27</f>
        <v>124800</v>
      </c>
      <c r="F26" s="38">
        <f>'[2]NEW GAA'!V27</f>
        <v>0</v>
      </c>
      <c r="G26" s="38">
        <f>'[2]NEW GAA'!W27</f>
        <v>0</v>
      </c>
      <c r="H26" s="38">
        <f>'[2]NEW GAA'!Z27</f>
        <v>582817</v>
      </c>
      <c r="I26" s="39"/>
      <c r="J26" s="39">
        <f>'[2]NEW GAA'!AJ27</f>
        <v>213506</v>
      </c>
      <c r="K26" s="38">
        <f>SUM(B26:J26)</f>
        <v>921123</v>
      </c>
    </row>
    <row r="27" spans="1:11" ht="15" hidden="1" customHeight="1" x14ac:dyDescent="0.2">
      <c r="A27" s="74" t="s">
        <v>237</v>
      </c>
      <c r="B27" s="39">
        <f>'[2]NEW GAA'!H28</f>
        <v>0</v>
      </c>
      <c r="C27" s="39">
        <f>'[2]NEW GAA'!L28</f>
        <v>0</v>
      </c>
      <c r="D27" s="39">
        <f>'[2]NEW GAA'!O28</f>
        <v>0</v>
      </c>
      <c r="E27" s="38">
        <f>'[2]NEW GAA'!R28</f>
        <v>0</v>
      </c>
      <c r="F27" s="38">
        <f>'[2]NEW GAA'!V28</f>
        <v>0</v>
      </c>
      <c r="G27" s="38">
        <f>'[2]NEW GAA'!W28</f>
        <v>0</v>
      </c>
      <c r="H27" s="38">
        <f>'[2]NEW GAA'!Z28</f>
        <v>225329</v>
      </c>
      <c r="I27" s="39"/>
      <c r="J27" s="39">
        <f>'[2]NEW GAA'!AJ28</f>
        <v>49937</v>
      </c>
      <c r="K27" s="38">
        <f>SUM(B27:J27)</f>
        <v>275266</v>
      </c>
    </row>
    <row r="28" spans="1:11" ht="15" customHeight="1" x14ac:dyDescent="0.2">
      <c r="A28" s="74" t="s">
        <v>247</v>
      </c>
      <c r="B28" s="39">
        <f>'[2]NEW GAA'!H29</f>
        <v>0</v>
      </c>
      <c r="C28" s="39">
        <f>'[2]NEW GAA'!L29</f>
        <v>0</v>
      </c>
      <c r="D28" s="39">
        <f>'[2]NEW GAA'!O29</f>
        <v>0</v>
      </c>
      <c r="E28" s="38">
        <f>'[2]NEW GAA'!R29</f>
        <v>499557</v>
      </c>
      <c r="F28" s="38">
        <f>'[2]NEW GAA'!V29</f>
        <v>0</v>
      </c>
      <c r="G28" s="38">
        <f>'[2]NEW GAA'!W29</f>
        <v>0</v>
      </c>
      <c r="H28" s="38">
        <f>'[2]NEW GAA'!Z29</f>
        <v>7752284</v>
      </c>
      <c r="I28" s="39"/>
      <c r="J28" s="39">
        <f>'[2]NEW GAA'!AJ29</f>
        <v>53843178</v>
      </c>
      <c r="K28" s="38">
        <f>SUM(B28:J28)</f>
        <v>62095019</v>
      </c>
    </row>
    <row r="29" spans="1:11" ht="15" customHeight="1" x14ac:dyDescent="0.2">
      <c r="A29" s="74" t="s">
        <v>248</v>
      </c>
      <c r="B29" s="39">
        <f t="shared" ref="B29:K29" si="5">+B30+B31</f>
        <v>0</v>
      </c>
      <c r="C29" s="39">
        <f t="shared" si="5"/>
        <v>0</v>
      </c>
      <c r="D29" s="39">
        <f t="shared" si="5"/>
        <v>6131074</v>
      </c>
      <c r="E29" s="38">
        <f t="shared" si="5"/>
        <v>0</v>
      </c>
      <c r="F29" s="38">
        <f t="shared" si="5"/>
        <v>0</v>
      </c>
      <c r="G29" s="38">
        <f t="shared" si="5"/>
        <v>0</v>
      </c>
      <c r="H29" s="38">
        <f t="shared" si="5"/>
        <v>1616362</v>
      </c>
      <c r="I29" s="38">
        <f t="shared" si="5"/>
        <v>0</v>
      </c>
      <c r="J29" s="38">
        <f t="shared" si="5"/>
        <v>140930</v>
      </c>
      <c r="K29" s="38">
        <f t="shared" si="5"/>
        <v>7888366</v>
      </c>
    </row>
    <row r="30" spans="1:11" ht="15" hidden="1" customHeight="1" x14ac:dyDescent="0.2">
      <c r="A30" s="74" t="s">
        <v>236</v>
      </c>
      <c r="B30" s="39">
        <f>'[2]NEW GAA'!H31</f>
        <v>0</v>
      </c>
      <c r="C30" s="39">
        <f>'[2]NEW GAA'!L31</f>
        <v>0</v>
      </c>
      <c r="D30" s="39">
        <f>'[2]NEW GAA'!O31</f>
        <v>6131074</v>
      </c>
      <c r="E30" s="38">
        <f>'[2]NEW GAA'!R31</f>
        <v>0</v>
      </c>
      <c r="F30" s="38">
        <f>'[2]NEW GAA'!V31</f>
        <v>0</v>
      </c>
      <c r="G30" s="38">
        <f>'[2]NEW GAA'!W31</f>
        <v>0</v>
      </c>
      <c r="H30" s="38">
        <f>'[2]NEW GAA'!Z31</f>
        <v>435519</v>
      </c>
      <c r="I30" s="39">
        <f>'[2]NEW GAA'!AD31</f>
        <v>0</v>
      </c>
      <c r="J30" s="39">
        <f>'[2]NEW GAA'!AJ31</f>
        <v>21736</v>
      </c>
      <c r="K30" s="38">
        <f t="shared" ref="K30:K46" si="6">SUM(B30:J30)</f>
        <v>6588329</v>
      </c>
    </row>
    <row r="31" spans="1:11" ht="15" hidden="1" customHeight="1" x14ac:dyDescent="0.2">
      <c r="A31" s="74" t="s">
        <v>237</v>
      </c>
      <c r="B31" s="39">
        <f>'[2]NEW GAA'!H32</f>
        <v>0</v>
      </c>
      <c r="C31" s="39">
        <f>'[2]NEW GAA'!L32</f>
        <v>0</v>
      </c>
      <c r="D31" s="39">
        <f>'[2]NEW GAA'!O32</f>
        <v>0</v>
      </c>
      <c r="E31" s="38">
        <f>'[2]NEW GAA'!R32</f>
        <v>0</v>
      </c>
      <c r="F31" s="38">
        <f>'[2]NEW GAA'!V32</f>
        <v>0</v>
      </c>
      <c r="G31" s="38">
        <f>'[2]NEW GAA'!W32</f>
        <v>0</v>
      </c>
      <c r="H31" s="38">
        <f>'[2]NEW GAA'!Z32</f>
        <v>1180843</v>
      </c>
      <c r="I31" s="39"/>
      <c r="J31" s="39">
        <f>'[2]NEW GAA'!AJ32</f>
        <v>119194</v>
      </c>
      <c r="K31" s="38">
        <f t="shared" si="6"/>
        <v>1300037</v>
      </c>
    </row>
    <row r="32" spans="1:11" ht="15" customHeight="1" x14ac:dyDescent="0.2">
      <c r="A32" s="74" t="s">
        <v>249</v>
      </c>
      <c r="B32" s="39">
        <f>'[2]NEW GAA'!H33</f>
        <v>0</v>
      </c>
      <c r="C32" s="39">
        <f>'[2]NEW GAA'!L33</f>
        <v>0</v>
      </c>
      <c r="D32" s="39">
        <f>'[2]NEW GAA'!O33</f>
        <v>0</v>
      </c>
      <c r="E32" s="38">
        <f>'[2]NEW GAA'!R33</f>
        <v>0</v>
      </c>
      <c r="F32" s="38">
        <f>'[2]NEW GAA'!V33</f>
        <v>0</v>
      </c>
      <c r="G32" s="38">
        <f>'[2]NEW GAA'!W33</f>
        <v>0</v>
      </c>
      <c r="H32" s="38">
        <f>'[2]NEW GAA'!Z33</f>
        <v>389525</v>
      </c>
      <c r="I32" s="39"/>
      <c r="J32" s="39">
        <f>'[2]NEW GAA'!AJ33</f>
        <v>52911</v>
      </c>
      <c r="K32" s="38">
        <f t="shared" si="6"/>
        <v>442436</v>
      </c>
    </row>
    <row r="33" spans="1:11" ht="15" customHeight="1" x14ac:dyDescent="0.2">
      <c r="A33" s="74" t="s">
        <v>250</v>
      </c>
      <c r="B33" s="39">
        <f>'[2]NEW GAA'!H34</f>
        <v>0</v>
      </c>
      <c r="C33" s="39">
        <f>'[2]NEW GAA'!L34</f>
        <v>0</v>
      </c>
      <c r="D33" s="39">
        <f>'[2]NEW GAA'!O34</f>
        <v>4997500</v>
      </c>
      <c r="E33" s="38">
        <f>'[2]NEW GAA'!R34</f>
        <v>0</v>
      </c>
      <c r="F33" s="38">
        <f>'[2]NEW GAA'!V34</f>
        <v>0</v>
      </c>
      <c r="G33" s="38">
        <f>'[2]NEW GAA'!W34</f>
        <v>0</v>
      </c>
      <c r="H33" s="38">
        <f>'[2]NEW GAA'!Z34</f>
        <v>512703</v>
      </c>
      <c r="I33" s="39">
        <f>'[2]NEW GAA'!AD34</f>
        <v>0</v>
      </c>
      <c r="J33" s="39">
        <f>'[2]NEW GAA'!AJ34</f>
        <v>27101</v>
      </c>
      <c r="K33" s="38">
        <f t="shared" si="6"/>
        <v>5537304</v>
      </c>
    </row>
    <row r="34" spans="1:11" ht="15" customHeight="1" x14ac:dyDescent="0.2">
      <c r="A34" s="74" t="s">
        <v>251</v>
      </c>
      <c r="B34" s="39">
        <f>'[2]NEW GAA'!H35</f>
        <v>0</v>
      </c>
      <c r="C34" s="39">
        <f>'[2]NEW GAA'!L35</f>
        <v>0</v>
      </c>
      <c r="D34" s="39">
        <f>'[2]NEW GAA'!O35</f>
        <v>0</v>
      </c>
      <c r="E34" s="38">
        <f>'[2]NEW GAA'!R35</f>
        <v>0</v>
      </c>
      <c r="F34" s="38">
        <f>'[2]NEW GAA'!V35</f>
        <v>0</v>
      </c>
      <c r="G34" s="38">
        <f>'[2]NEW GAA'!W35</f>
        <v>0</v>
      </c>
      <c r="H34" s="38">
        <f>'[2]NEW GAA'!Z35</f>
        <v>57885</v>
      </c>
      <c r="I34" s="39"/>
      <c r="J34" s="39">
        <f>'[2]NEW GAA'!AJ35</f>
        <v>20848</v>
      </c>
      <c r="K34" s="38">
        <f t="shared" si="6"/>
        <v>78733</v>
      </c>
    </row>
    <row r="35" spans="1:11" ht="15" customHeight="1" x14ac:dyDescent="0.2">
      <c r="A35" s="74" t="s">
        <v>252</v>
      </c>
      <c r="B35" s="39">
        <f>'[2]NEW GAA'!H36</f>
        <v>0</v>
      </c>
      <c r="C35" s="39">
        <f>'[2]NEW GAA'!L36</f>
        <v>0</v>
      </c>
      <c r="D35" s="39">
        <f>'[2]NEW GAA'!O36</f>
        <v>928914</v>
      </c>
      <c r="E35" s="38">
        <f>'[2]NEW GAA'!R36</f>
        <v>0</v>
      </c>
      <c r="F35" s="38">
        <f>'[2]NEW GAA'!V36</f>
        <v>0</v>
      </c>
      <c r="G35" s="38">
        <f>'[2]NEW GAA'!W36</f>
        <v>0</v>
      </c>
      <c r="H35" s="38">
        <f>'[2]NEW GAA'!Z36</f>
        <v>389719</v>
      </c>
      <c r="I35" s="39"/>
      <c r="J35" s="39">
        <f>'[2]NEW GAA'!AJ36</f>
        <v>19923</v>
      </c>
      <c r="K35" s="38">
        <f t="shared" si="6"/>
        <v>1338556</v>
      </c>
    </row>
    <row r="36" spans="1:11" ht="15" customHeight="1" x14ac:dyDescent="0.2">
      <c r="A36" s="74" t="s">
        <v>253</v>
      </c>
      <c r="B36" s="39">
        <f>'[2]NEW GAA'!H37</f>
        <v>0</v>
      </c>
      <c r="C36" s="39">
        <f>'[2]NEW GAA'!L37</f>
        <v>0</v>
      </c>
      <c r="D36" s="39">
        <f>'[2]NEW GAA'!O37</f>
        <v>15427</v>
      </c>
      <c r="E36" s="38">
        <f>'[2]NEW GAA'!R37</f>
        <v>0</v>
      </c>
      <c r="F36" s="38">
        <f>'[2]NEW GAA'!V37</f>
        <v>0</v>
      </c>
      <c r="G36" s="38">
        <f>'[2]NEW GAA'!W37</f>
        <v>0</v>
      </c>
      <c r="H36" s="38">
        <f>'[2]NEW GAA'!Z37</f>
        <v>794931</v>
      </c>
      <c r="I36" s="39"/>
      <c r="J36" s="39">
        <f>'[2]NEW GAA'!AJ37</f>
        <v>857875</v>
      </c>
      <c r="K36" s="38">
        <f t="shared" si="6"/>
        <v>1668233</v>
      </c>
    </row>
    <row r="37" spans="1:11" ht="15" customHeight="1" x14ac:dyDescent="0.2">
      <c r="A37" s="74" t="s">
        <v>254</v>
      </c>
      <c r="B37" s="39">
        <f>'[2]NEW GAA'!H38</f>
        <v>0</v>
      </c>
      <c r="C37" s="39">
        <f>'[2]NEW GAA'!L38</f>
        <v>0</v>
      </c>
      <c r="D37" s="39">
        <f>'[2]NEW GAA'!O38</f>
        <v>0</v>
      </c>
      <c r="E37" s="38">
        <f>'[2]NEW GAA'!R38</f>
        <v>0</v>
      </c>
      <c r="F37" s="38">
        <f>'[2]NEW GAA'!V38</f>
        <v>0</v>
      </c>
      <c r="G37" s="38">
        <f>'[2]NEW GAA'!W38</f>
        <v>0</v>
      </c>
      <c r="H37" s="38">
        <f>'[2]NEW GAA'!Z38</f>
        <v>209817</v>
      </c>
      <c r="I37" s="39"/>
      <c r="J37" s="39">
        <f>'[2]NEW GAA'!AJ38</f>
        <v>706011</v>
      </c>
      <c r="K37" s="38">
        <f t="shared" si="6"/>
        <v>915828</v>
      </c>
    </row>
    <row r="38" spans="1:11" ht="15" customHeight="1" x14ac:dyDescent="0.2">
      <c r="A38" s="74" t="s">
        <v>255</v>
      </c>
      <c r="B38" s="39">
        <f>'[2]NEW GAA'!H39</f>
        <v>0</v>
      </c>
      <c r="C38" s="39">
        <f>'[2]NEW GAA'!L39</f>
        <v>0</v>
      </c>
      <c r="D38" s="39">
        <f>'[2]NEW GAA'!O39</f>
        <v>0</v>
      </c>
      <c r="E38" s="38">
        <f>'[2]NEW GAA'!R39</f>
        <v>27817</v>
      </c>
      <c r="F38" s="38">
        <f>'[2]NEW GAA'!V39</f>
        <v>0</v>
      </c>
      <c r="G38" s="38">
        <f>'[2]NEW GAA'!W39</f>
        <v>0</v>
      </c>
      <c r="H38" s="38">
        <f>'[2]NEW GAA'!Z39</f>
        <v>85643</v>
      </c>
      <c r="I38" s="39"/>
      <c r="J38" s="39">
        <f>'[2]NEW GAA'!AJ39</f>
        <v>20078</v>
      </c>
      <c r="K38" s="38">
        <f t="shared" si="6"/>
        <v>133538</v>
      </c>
    </row>
    <row r="39" spans="1:11" ht="15" customHeight="1" x14ac:dyDescent="0.2">
      <c r="A39" s="74" t="s">
        <v>256</v>
      </c>
      <c r="B39" s="39">
        <f>'[2]NEW GAA'!H40</f>
        <v>0</v>
      </c>
      <c r="C39" s="39">
        <f>'[2]NEW GAA'!L40</f>
        <v>0</v>
      </c>
      <c r="D39" s="39">
        <f>'[2]NEW GAA'!O40</f>
        <v>0</v>
      </c>
      <c r="E39" s="38">
        <f>'[2]NEW GAA'!R40</f>
        <v>0</v>
      </c>
      <c r="F39" s="38">
        <f>'[2]NEW GAA'!V40</f>
        <v>0</v>
      </c>
      <c r="G39" s="38">
        <f>'[2]NEW GAA'!W40</f>
        <v>0</v>
      </c>
      <c r="H39" s="38">
        <f>'[2]NEW GAA'!Z40</f>
        <v>1031973</v>
      </c>
      <c r="I39" s="39"/>
      <c r="J39" s="39">
        <f>'[2]NEW GAA'!AJ40</f>
        <v>244369</v>
      </c>
      <c r="K39" s="38">
        <f t="shared" si="6"/>
        <v>1276342</v>
      </c>
    </row>
    <row r="40" spans="1:11" ht="15" customHeight="1" x14ac:dyDescent="0.2">
      <c r="A40" s="74" t="s">
        <v>257</v>
      </c>
      <c r="B40" s="39">
        <f>'[2]NEW GAA'!H41</f>
        <v>0</v>
      </c>
      <c r="C40" s="39">
        <f>'[2]NEW GAA'!L41</f>
        <v>0</v>
      </c>
      <c r="D40" s="39">
        <f>'[2]NEW GAA'!O41</f>
        <v>0</v>
      </c>
      <c r="E40" s="38">
        <f>'[2]NEW GAA'!R41</f>
        <v>0</v>
      </c>
      <c r="F40" s="38">
        <f>'[2]NEW GAA'!V41</f>
        <v>0</v>
      </c>
      <c r="G40" s="38">
        <f>'[2]NEW GAA'!W41</f>
        <v>0</v>
      </c>
      <c r="H40" s="38">
        <f>'[2]NEW GAA'!Z41</f>
        <v>350</v>
      </c>
      <c r="I40" s="39"/>
      <c r="J40" s="39">
        <f>'[2]NEW GAA'!AJ41</f>
        <v>0</v>
      </c>
      <c r="K40" s="38">
        <f t="shared" si="6"/>
        <v>350</v>
      </c>
    </row>
    <row r="41" spans="1:11" ht="15" customHeight="1" x14ac:dyDescent="0.2">
      <c r="A41" s="74" t="s">
        <v>258</v>
      </c>
      <c r="B41" s="39">
        <f>'[2]NEW GAA'!H42</f>
        <v>0</v>
      </c>
      <c r="C41" s="39">
        <f>'[2]NEW GAA'!L42</f>
        <v>0</v>
      </c>
      <c r="D41" s="39">
        <f>'[2]NEW GAA'!O42</f>
        <v>0</v>
      </c>
      <c r="E41" s="38">
        <f>'[2]NEW GAA'!R42</f>
        <v>0</v>
      </c>
      <c r="F41" s="38">
        <f>'[2]NEW GAA'!V42</f>
        <v>0</v>
      </c>
      <c r="G41" s="38">
        <f>'[2]NEW GAA'!W42</f>
        <v>0</v>
      </c>
      <c r="H41" s="38">
        <f>'[2]NEW GAA'!Z42</f>
        <v>1429096</v>
      </c>
      <c r="I41" s="39"/>
      <c r="J41" s="39">
        <f>'[2]NEW GAA'!AJ42</f>
        <v>336512</v>
      </c>
      <c r="K41" s="38">
        <f t="shared" si="6"/>
        <v>1765608</v>
      </c>
    </row>
    <row r="42" spans="1:11" ht="15" customHeight="1" x14ac:dyDescent="0.2">
      <c r="A42" s="74" t="s">
        <v>259</v>
      </c>
      <c r="B42" s="39">
        <f>'[2]NEW GAA'!H43</f>
        <v>0</v>
      </c>
      <c r="C42" s="39">
        <f>'[2]NEW GAA'!L43</f>
        <v>0</v>
      </c>
      <c r="D42" s="39">
        <f>'[2]NEW GAA'!O43</f>
        <v>0</v>
      </c>
      <c r="E42" s="38">
        <f>'[2]NEW GAA'!R43</f>
        <v>0</v>
      </c>
      <c r="F42" s="38">
        <f>'[2]NEW GAA'!V43</f>
        <v>0</v>
      </c>
      <c r="G42" s="38">
        <f>'[2]NEW GAA'!W43</f>
        <v>0</v>
      </c>
      <c r="H42" s="38">
        <f>'[2]NEW GAA'!Z43</f>
        <v>123084</v>
      </c>
      <c r="I42" s="39"/>
      <c r="J42" s="39">
        <f>'[2]NEW GAA'!AJ43</f>
        <v>26307</v>
      </c>
      <c r="K42" s="38">
        <f t="shared" si="6"/>
        <v>149391</v>
      </c>
    </row>
    <row r="43" spans="1:11" ht="15" customHeight="1" x14ac:dyDescent="0.2">
      <c r="A43" s="74" t="s">
        <v>260</v>
      </c>
      <c r="B43" s="39">
        <f>'[2]NEW GAA'!H44</f>
        <v>0</v>
      </c>
      <c r="C43" s="39">
        <f>'[2]NEW GAA'!L44</f>
        <v>0</v>
      </c>
      <c r="D43" s="39">
        <f>'[2]NEW GAA'!O44</f>
        <v>0</v>
      </c>
      <c r="E43" s="38">
        <f>'[2]NEW GAA'!R44</f>
        <v>0</v>
      </c>
      <c r="F43" s="38">
        <f>'[2]NEW GAA'!V44</f>
        <v>0</v>
      </c>
      <c r="G43" s="38">
        <f>'[2]NEW GAA'!W44</f>
        <v>0</v>
      </c>
      <c r="H43" s="38">
        <f>'[2]NEW GAA'!Z44</f>
        <v>780717</v>
      </c>
      <c r="I43" s="39"/>
      <c r="J43" s="39">
        <f>'[2]NEW GAA'!AJ44</f>
        <v>147277</v>
      </c>
      <c r="K43" s="38">
        <f t="shared" si="6"/>
        <v>927994</v>
      </c>
    </row>
    <row r="44" spans="1:11" ht="15" customHeight="1" x14ac:dyDescent="0.2">
      <c r="A44" s="74" t="s">
        <v>261</v>
      </c>
      <c r="B44" s="39">
        <f>'[2]NEW GAA'!H45</f>
        <v>0</v>
      </c>
      <c r="C44" s="39">
        <f>'[2]NEW GAA'!L45</f>
        <v>0</v>
      </c>
      <c r="D44" s="39">
        <f>'[2]NEW GAA'!O45</f>
        <v>0</v>
      </c>
      <c r="E44" s="38">
        <f>'[2]NEW GAA'!R45</f>
        <v>0</v>
      </c>
      <c r="F44" s="38">
        <f>'[2]NEW GAA'!V45</f>
        <v>0</v>
      </c>
      <c r="G44" s="38">
        <f>'[2]NEW GAA'!W45</f>
        <v>0</v>
      </c>
      <c r="H44" s="38">
        <f>'[2]NEW GAA'!Z45</f>
        <v>198163</v>
      </c>
      <c r="I44" s="39"/>
      <c r="J44" s="39">
        <f>'[2]NEW GAA'!AJ45</f>
        <v>103111</v>
      </c>
      <c r="K44" s="38">
        <f t="shared" si="6"/>
        <v>301274</v>
      </c>
    </row>
    <row r="45" spans="1:11" ht="15" customHeight="1" x14ac:dyDescent="0.2">
      <c r="A45" s="74" t="s">
        <v>262</v>
      </c>
      <c r="B45" s="39">
        <f>'[2]NEW GAA'!H46</f>
        <v>0</v>
      </c>
      <c r="C45" s="39">
        <f>'[2]NEW GAA'!L46</f>
        <v>0</v>
      </c>
      <c r="D45" s="39">
        <f>'[2]NEW GAA'!O46</f>
        <v>0</v>
      </c>
      <c r="E45" s="38">
        <f>'[2]NEW GAA'!R46</f>
        <v>0</v>
      </c>
      <c r="F45" s="38">
        <f>'[2]NEW GAA'!V46</f>
        <v>0</v>
      </c>
      <c r="G45" s="38">
        <f>'[2]NEW GAA'!W46</f>
        <v>0</v>
      </c>
      <c r="H45" s="38">
        <f>'[2]NEW GAA'!Z46</f>
        <v>130965</v>
      </c>
      <c r="I45" s="39"/>
      <c r="J45" s="39">
        <f>'[2]NEW GAA'!AJ46</f>
        <v>729</v>
      </c>
      <c r="K45" s="38">
        <f t="shared" si="6"/>
        <v>131694</v>
      </c>
    </row>
    <row r="46" spans="1:11" ht="15" customHeight="1" x14ac:dyDescent="0.2">
      <c r="A46" s="74" t="s">
        <v>263</v>
      </c>
      <c r="B46" s="39">
        <f>'[2]NEW GAA'!H47</f>
        <v>0</v>
      </c>
      <c r="C46" s="39">
        <f>'[2]NEW GAA'!L47</f>
        <v>0</v>
      </c>
      <c r="D46" s="39">
        <f>'[2]NEW GAA'!O47</f>
        <v>0</v>
      </c>
      <c r="E46" s="38">
        <f>'[2]NEW GAA'!R47</f>
        <v>0</v>
      </c>
      <c r="F46" s="38">
        <f>'[2]NEW GAA'!V47</f>
        <v>0</v>
      </c>
      <c r="G46" s="38">
        <f>'[2]NEW GAA'!W47</f>
        <v>0</v>
      </c>
      <c r="H46" s="38">
        <f>'[2]NEW GAA'!Z47</f>
        <v>43608</v>
      </c>
      <c r="I46" s="39"/>
      <c r="J46" s="39">
        <f>'[2]NEW GAA'!AJ47</f>
        <v>6854</v>
      </c>
      <c r="K46" s="38">
        <f t="shared" si="6"/>
        <v>50462</v>
      </c>
    </row>
    <row r="47" spans="1:11" ht="15" hidden="1" customHeight="1" x14ac:dyDescent="0.2">
      <c r="A47" s="74"/>
      <c r="B47" s="39"/>
      <c r="C47" s="39"/>
      <c r="D47" s="39"/>
      <c r="E47" s="38"/>
      <c r="F47" s="38"/>
      <c r="G47" s="38"/>
      <c r="H47" s="38"/>
      <c r="I47" s="39"/>
      <c r="J47" s="39"/>
      <c r="K47" s="38"/>
    </row>
    <row r="48" spans="1:11" ht="15" customHeight="1" x14ac:dyDescent="0.2">
      <c r="A48" s="74" t="s">
        <v>264</v>
      </c>
      <c r="B48" s="47">
        <f>SUM(B49:B52)+SUM(B55:B67)+SUM(B72:B89)</f>
        <v>0</v>
      </c>
      <c r="C48" s="47">
        <f t="shared" ref="C48:K48" si="7">SUM(C49:C52)+SUM(C55:C67)+SUM(C72:C89)</f>
        <v>0</v>
      </c>
      <c r="D48" s="47">
        <f t="shared" si="7"/>
        <v>0</v>
      </c>
      <c r="E48" s="47">
        <f t="shared" si="7"/>
        <v>282191</v>
      </c>
      <c r="F48" s="47">
        <f t="shared" si="7"/>
        <v>0</v>
      </c>
      <c r="G48" s="47">
        <f t="shared" si="7"/>
        <v>0</v>
      </c>
      <c r="H48" s="47">
        <f t="shared" si="7"/>
        <v>769877</v>
      </c>
      <c r="I48" s="47">
        <f t="shared" si="7"/>
        <v>0</v>
      </c>
      <c r="J48" s="47">
        <f t="shared" si="7"/>
        <v>181789</v>
      </c>
      <c r="K48" s="46">
        <f t="shared" si="7"/>
        <v>1233857</v>
      </c>
    </row>
    <row r="49" spans="1:11" ht="15" hidden="1" customHeight="1" x14ac:dyDescent="0.2">
      <c r="A49" s="74" t="s">
        <v>96</v>
      </c>
      <c r="B49" s="39">
        <f>'[2]NEW GAA'!H50</f>
        <v>0</v>
      </c>
      <c r="C49" s="39">
        <f>'[2]NEW GAA'!L50</f>
        <v>0</v>
      </c>
      <c r="D49" s="39">
        <f>'[2]NEW GAA'!O50</f>
        <v>0</v>
      </c>
      <c r="E49" s="38">
        <f>'[2]NEW GAA'!R50</f>
        <v>0</v>
      </c>
      <c r="F49" s="38">
        <f>'[2]NEW GAA'!V50</f>
        <v>0</v>
      </c>
      <c r="G49" s="38">
        <f>'[2]NEW GAA'!W50</f>
        <v>0</v>
      </c>
      <c r="H49" s="38">
        <f>'[2]NEW GAA'!Z50</f>
        <v>0</v>
      </c>
      <c r="I49" s="39"/>
      <c r="J49" s="39">
        <f>'[2]NEW GAA'!AJ50</f>
        <v>0</v>
      </c>
      <c r="K49" s="38">
        <f>SUM(B49:J49)</f>
        <v>0</v>
      </c>
    </row>
    <row r="50" spans="1:11" ht="15" customHeight="1" x14ac:dyDescent="0.2">
      <c r="A50" s="74" t="s">
        <v>97</v>
      </c>
      <c r="B50" s="39">
        <f>'[2]NEW GAA'!H51</f>
        <v>0</v>
      </c>
      <c r="C50" s="39">
        <f>'[2]NEW GAA'!L51</f>
        <v>0</v>
      </c>
      <c r="D50" s="39">
        <f>'[2]NEW GAA'!O51</f>
        <v>0</v>
      </c>
      <c r="E50" s="38">
        <f>'[2]NEW GAA'!R51</f>
        <v>0</v>
      </c>
      <c r="F50" s="38">
        <f>'[2]NEW GAA'!V51</f>
        <v>0</v>
      </c>
      <c r="G50" s="38">
        <f>'[2]NEW GAA'!W51</f>
        <v>0</v>
      </c>
      <c r="H50" s="38">
        <f>'[2]NEW GAA'!Z51</f>
        <v>2527</v>
      </c>
      <c r="I50" s="39"/>
      <c r="J50" s="39">
        <f>'[2]NEW GAA'!AJ51</f>
        <v>0</v>
      </c>
      <c r="K50" s="38">
        <f>SUM(B50:J50)</f>
        <v>2527</v>
      </c>
    </row>
    <row r="51" spans="1:11" ht="15" customHeight="1" x14ac:dyDescent="0.2">
      <c r="A51" s="74" t="s">
        <v>98</v>
      </c>
      <c r="B51" s="39">
        <f>'[2]NEW GAA'!H52</f>
        <v>0</v>
      </c>
      <c r="C51" s="39">
        <f>'[2]NEW GAA'!L52</f>
        <v>0</v>
      </c>
      <c r="D51" s="39">
        <f>'[2]NEW GAA'!O52</f>
        <v>0</v>
      </c>
      <c r="E51" s="38">
        <f>'[2]NEW GAA'!R52</f>
        <v>0</v>
      </c>
      <c r="F51" s="38">
        <f>'[2]NEW GAA'!V52</f>
        <v>0</v>
      </c>
      <c r="G51" s="38">
        <f>'[2]NEW GAA'!W52</f>
        <v>0</v>
      </c>
      <c r="H51" s="38">
        <f>'[2]NEW GAA'!Z52</f>
        <v>4757</v>
      </c>
      <c r="I51" s="39"/>
      <c r="J51" s="39">
        <f>'[2]NEW GAA'!AJ52</f>
        <v>1453</v>
      </c>
      <c r="K51" s="38">
        <f>SUM(B51:J51)</f>
        <v>6210</v>
      </c>
    </row>
    <row r="52" spans="1:11" ht="15" customHeight="1" x14ac:dyDescent="0.2">
      <c r="A52" s="74" t="s">
        <v>99</v>
      </c>
      <c r="B52" s="39">
        <f t="shared" ref="B52:K52" si="8">+B53+B54</f>
        <v>0</v>
      </c>
      <c r="C52" s="39">
        <f t="shared" si="8"/>
        <v>0</v>
      </c>
      <c r="D52" s="39">
        <f t="shared" si="8"/>
        <v>0</v>
      </c>
      <c r="E52" s="38">
        <f t="shared" si="8"/>
        <v>0</v>
      </c>
      <c r="F52" s="38">
        <f t="shared" si="8"/>
        <v>0</v>
      </c>
      <c r="G52" s="39">
        <f t="shared" si="8"/>
        <v>0</v>
      </c>
      <c r="H52" s="39">
        <f t="shared" si="8"/>
        <v>78133</v>
      </c>
      <c r="I52" s="39"/>
      <c r="J52" s="39">
        <f t="shared" si="8"/>
        <v>9537</v>
      </c>
      <c r="K52" s="38">
        <f t="shared" si="8"/>
        <v>87670</v>
      </c>
    </row>
    <row r="53" spans="1:11" ht="15" hidden="1" customHeight="1" x14ac:dyDescent="0.2">
      <c r="A53" s="74" t="s">
        <v>265</v>
      </c>
      <c r="B53" s="39">
        <f>'[2]NEW GAA'!H54</f>
        <v>0</v>
      </c>
      <c r="C53" s="39">
        <f>'[2]NEW GAA'!L54</f>
        <v>0</v>
      </c>
      <c r="D53" s="39">
        <f>'[2]NEW GAA'!O54</f>
        <v>0</v>
      </c>
      <c r="E53" s="38">
        <f>'[2]NEW GAA'!R54</f>
        <v>0</v>
      </c>
      <c r="F53" s="38">
        <f>'[2]NEW GAA'!V54</f>
        <v>0</v>
      </c>
      <c r="G53" s="38">
        <f>'[2]NEW GAA'!W54</f>
        <v>0</v>
      </c>
      <c r="H53" s="38">
        <f>'[2]NEW GAA'!Z54</f>
        <v>28861</v>
      </c>
      <c r="I53" s="39"/>
      <c r="J53" s="39">
        <f>'[2]NEW GAA'!AJ54</f>
        <v>3273</v>
      </c>
      <c r="K53" s="38">
        <f t="shared" ref="K53:K66" si="9">SUM(B53:J53)</f>
        <v>32134</v>
      </c>
    </row>
    <row r="54" spans="1:11" ht="15" hidden="1" customHeight="1" x14ac:dyDescent="0.2">
      <c r="A54" s="74" t="s">
        <v>266</v>
      </c>
      <c r="B54" s="39">
        <f>'[2]NEW GAA'!H55</f>
        <v>0</v>
      </c>
      <c r="C54" s="39">
        <f>'[2]NEW GAA'!L55</f>
        <v>0</v>
      </c>
      <c r="D54" s="39">
        <f>'[2]NEW GAA'!O55</f>
        <v>0</v>
      </c>
      <c r="E54" s="38">
        <f>'[2]NEW GAA'!R55</f>
        <v>0</v>
      </c>
      <c r="F54" s="38">
        <f>'[2]NEW GAA'!V55</f>
        <v>0</v>
      </c>
      <c r="G54" s="38">
        <f>'[2]NEW GAA'!W55</f>
        <v>0</v>
      </c>
      <c r="H54" s="38">
        <f>'[2]NEW GAA'!Z55</f>
        <v>49272</v>
      </c>
      <c r="I54" s="39"/>
      <c r="J54" s="39">
        <f>'[2]NEW GAA'!AJ55</f>
        <v>6264</v>
      </c>
      <c r="K54" s="38">
        <f t="shared" si="9"/>
        <v>55536</v>
      </c>
    </row>
    <row r="55" spans="1:11" ht="15" customHeight="1" x14ac:dyDescent="0.2">
      <c r="A55" s="74" t="s">
        <v>102</v>
      </c>
      <c r="B55" s="39">
        <f>'[2]NEW GAA'!H56</f>
        <v>0</v>
      </c>
      <c r="C55" s="39">
        <f>'[2]NEW GAA'!L56</f>
        <v>0</v>
      </c>
      <c r="D55" s="39">
        <f>'[2]NEW GAA'!O56</f>
        <v>0</v>
      </c>
      <c r="E55" s="38">
        <f>'[2]NEW GAA'!R56</f>
        <v>0</v>
      </c>
      <c r="F55" s="38">
        <f>'[2]NEW GAA'!V56</f>
        <v>0</v>
      </c>
      <c r="G55" s="38">
        <f>'[2]NEW GAA'!W56</f>
        <v>0</v>
      </c>
      <c r="H55" s="38">
        <f>'[2]NEW GAA'!Z56</f>
        <v>5495</v>
      </c>
      <c r="I55" s="39"/>
      <c r="J55" s="39">
        <f>'[2]NEW GAA'!AJ56</f>
        <v>61</v>
      </c>
      <c r="K55" s="38">
        <f t="shared" si="9"/>
        <v>5556</v>
      </c>
    </row>
    <row r="56" spans="1:11" ht="15" customHeight="1" x14ac:dyDescent="0.2">
      <c r="A56" s="74" t="s">
        <v>103</v>
      </c>
      <c r="B56" s="39">
        <f>'[2]NEW GAA'!H57</f>
        <v>0</v>
      </c>
      <c r="C56" s="39">
        <f>'[2]NEW GAA'!L57</f>
        <v>0</v>
      </c>
      <c r="D56" s="39">
        <f>'[2]NEW GAA'!O57</f>
        <v>0</v>
      </c>
      <c r="E56" s="38">
        <f>'[2]NEW GAA'!R57</f>
        <v>0</v>
      </c>
      <c r="F56" s="38">
        <f>'[2]NEW GAA'!V57</f>
        <v>0</v>
      </c>
      <c r="G56" s="38">
        <f>'[2]NEW GAA'!W57</f>
        <v>0</v>
      </c>
      <c r="H56" s="38">
        <f>'[2]NEW GAA'!Z57</f>
        <v>6900</v>
      </c>
      <c r="I56" s="39"/>
      <c r="J56" s="39">
        <f>'[2]NEW GAA'!AJ57</f>
        <v>4755</v>
      </c>
      <c r="K56" s="38">
        <f t="shared" si="9"/>
        <v>11655</v>
      </c>
    </row>
    <row r="57" spans="1:11" ht="15" customHeight="1" x14ac:dyDescent="0.2">
      <c r="A57" s="74" t="s">
        <v>104</v>
      </c>
      <c r="B57" s="39">
        <f>'[2]NEW GAA'!H58</f>
        <v>0</v>
      </c>
      <c r="C57" s="39">
        <f>'[2]NEW GAA'!L58</f>
        <v>0</v>
      </c>
      <c r="D57" s="39">
        <f>'[2]NEW GAA'!O58</f>
        <v>0</v>
      </c>
      <c r="E57" s="38">
        <f>'[2]NEW GAA'!R58</f>
        <v>0</v>
      </c>
      <c r="F57" s="38">
        <f>'[2]NEW GAA'!V58</f>
        <v>0</v>
      </c>
      <c r="G57" s="38">
        <f>'[2]NEW GAA'!W58</f>
        <v>0</v>
      </c>
      <c r="H57" s="38">
        <f>'[2]NEW GAA'!Z58</f>
        <v>40442</v>
      </c>
      <c r="I57" s="39"/>
      <c r="J57" s="39">
        <f>'[2]NEW GAA'!AJ58</f>
        <v>30899</v>
      </c>
      <c r="K57" s="38">
        <f t="shared" si="9"/>
        <v>71341</v>
      </c>
    </row>
    <row r="58" spans="1:11" ht="15" customHeight="1" x14ac:dyDescent="0.2">
      <c r="A58" s="74" t="s">
        <v>105</v>
      </c>
      <c r="B58" s="39">
        <f>'[2]NEW GAA'!H59</f>
        <v>0</v>
      </c>
      <c r="C58" s="39">
        <f>'[2]NEW GAA'!L59</f>
        <v>0</v>
      </c>
      <c r="D58" s="39">
        <f>'[2]NEW GAA'!O59</f>
        <v>0</v>
      </c>
      <c r="E58" s="38">
        <f>'[2]NEW GAA'!R59</f>
        <v>0</v>
      </c>
      <c r="F58" s="38">
        <f>'[2]NEW GAA'!V59</f>
        <v>0</v>
      </c>
      <c r="G58" s="38">
        <f>'[2]NEW GAA'!W59</f>
        <v>0</v>
      </c>
      <c r="H58" s="38">
        <f>'[2]NEW GAA'!Z59</f>
        <v>2153</v>
      </c>
      <c r="I58" s="39"/>
      <c r="J58" s="39">
        <f>'[2]NEW GAA'!AJ59</f>
        <v>0</v>
      </c>
      <c r="K58" s="38">
        <f t="shared" si="9"/>
        <v>2153</v>
      </c>
    </row>
    <row r="59" spans="1:11" ht="15" customHeight="1" x14ac:dyDescent="0.2">
      <c r="A59" s="74" t="s">
        <v>106</v>
      </c>
      <c r="B59" s="39">
        <f>'[2]NEW GAA'!H60</f>
        <v>0</v>
      </c>
      <c r="C59" s="39">
        <f>'[2]NEW GAA'!L60</f>
        <v>0</v>
      </c>
      <c r="D59" s="39">
        <f>'[2]NEW GAA'!O60</f>
        <v>0</v>
      </c>
      <c r="E59" s="38">
        <f>'[2]NEW GAA'!R60</f>
        <v>0</v>
      </c>
      <c r="F59" s="38">
        <f>'[2]NEW GAA'!V60</f>
        <v>0</v>
      </c>
      <c r="G59" s="38">
        <f>'[2]NEW GAA'!W60</f>
        <v>0</v>
      </c>
      <c r="H59" s="38">
        <f>'[2]NEW GAA'!Z60</f>
        <v>7558</v>
      </c>
      <c r="I59" s="39"/>
      <c r="J59" s="39">
        <f>'[2]NEW GAA'!AJ60</f>
        <v>4839</v>
      </c>
      <c r="K59" s="38">
        <f t="shared" si="9"/>
        <v>12397</v>
      </c>
    </row>
    <row r="60" spans="1:11" ht="15" customHeight="1" x14ac:dyDescent="0.2">
      <c r="A60" s="74" t="s">
        <v>107</v>
      </c>
      <c r="B60" s="39">
        <f>'[2]NEW GAA'!H61</f>
        <v>0</v>
      </c>
      <c r="C60" s="39">
        <f>'[2]NEW GAA'!L61</f>
        <v>0</v>
      </c>
      <c r="D60" s="39">
        <f>'[2]NEW GAA'!O61</f>
        <v>0</v>
      </c>
      <c r="E60" s="38">
        <f>'[2]NEW GAA'!R61</f>
        <v>0</v>
      </c>
      <c r="F60" s="38">
        <f>'[2]NEW GAA'!V61</f>
        <v>0</v>
      </c>
      <c r="G60" s="38">
        <f>'[2]NEW GAA'!W61</f>
        <v>0</v>
      </c>
      <c r="H60" s="38">
        <f>'[2]NEW GAA'!Z61</f>
        <v>11865</v>
      </c>
      <c r="I60" s="39"/>
      <c r="J60" s="39">
        <f>'[2]NEW GAA'!AJ61</f>
        <v>1451</v>
      </c>
      <c r="K60" s="38">
        <f t="shared" si="9"/>
        <v>13316</v>
      </c>
    </row>
    <row r="61" spans="1:11" ht="15" customHeight="1" x14ac:dyDescent="0.2">
      <c r="A61" s="74" t="s">
        <v>108</v>
      </c>
      <c r="B61" s="39">
        <f>'[2]NEW GAA'!H62</f>
        <v>0</v>
      </c>
      <c r="C61" s="39">
        <f>'[2]NEW GAA'!L62</f>
        <v>0</v>
      </c>
      <c r="D61" s="39">
        <f>'[2]NEW GAA'!O62</f>
        <v>0</v>
      </c>
      <c r="E61" s="38">
        <f>'[2]NEW GAA'!R62</f>
        <v>0</v>
      </c>
      <c r="F61" s="38">
        <f>'[2]NEW GAA'!V62</f>
        <v>0</v>
      </c>
      <c r="G61" s="38">
        <f>'[2]NEW GAA'!W62</f>
        <v>0</v>
      </c>
      <c r="H61" s="38">
        <f>'[2]NEW GAA'!Z62</f>
        <v>16134</v>
      </c>
      <c r="I61" s="39"/>
      <c r="J61" s="39">
        <f>'[2]NEW GAA'!AJ62</f>
        <v>1206</v>
      </c>
      <c r="K61" s="38">
        <f t="shared" si="9"/>
        <v>17340</v>
      </c>
    </row>
    <row r="62" spans="1:11" ht="15" customHeight="1" x14ac:dyDescent="0.2">
      <c r="A62" s="74" t="s">
        <v>109</v>
      </c>
      <c r="B62" s="39">
        <f>'[2]NEW GAA'!H63</f>
        <v>0</v>
      </c>
      <c r="C62" s="39">
        <f>'[2]NEW GAA'!L63</f>
        <v>0</v>
      </c>
      <c r="D62" s="39">
        <f>'[2]NEW GAA'!O63</f>
        <v>0</v>
      </c>
      <c r="E62" s="38">
        <f>'[2]NEW GAA'!R63</f>
        <v>0</v>
      </c>
      <c r="F62" s="38">
        <f>'[2]NEW GAA'!V63</f>
        <v>0</v>
      </c>
      <c r="G62" s="38">
        <f>'[2]NEW GAA'!W63</f>
        <v>0</v>
      </c>
      <c r="H62" s="38">
        <f>'[2]NEW GAA'!Z63</f>
        <v>33664</v>
      </c>
      <c r="I62" s="39"/>
      <c r="J62" s="39">
        <f>'[2]NEW GAA'!AJ63</f>
        <v>3288</v>
      </c>
      <c r="K62" s="38">
        <f t="shared" si="9"/>
        <v>36952</v>
      </c>
    </row>
    <row r="63" spans="1:11" ht="15" customHeight="1" x14ac:dyDescent="0.2">
      <c r="A63" s="74" t="s">
        <v>110</v>
      </c>
      <c r="B63" s="39">
        <f>'[2]NEW GAA'!H64</f>
        <v>0</v>
      </c>
      <c r="C63" s="39">
        <f>'[2]NEW GAA'!L64</f>
        <v>0</v>
      </c>
      <c r="D63" s="39">
        <f>'[2]NEW GAA'!O64</f>
        <v>0</v>
      </c>
      <c r="E63" s="38">
        <f>'[2]NEW GAA'!R64</f>
        <v>0</v>
      </c>
      <c r="F63" s="38">
        <f>'[2]NEW GAA'!V64</f>
        <v>0</v>
      </c>
      <c r="G63" s="38">
        <f>'[2]NEW GAA'!W64</f>
        <v>0</v>
      </c>
      <c r="H63" s="38">
        <f>'[2]NEW GAA'!Z64</f>
        <v>5611</v>
      </c>
      <c r="I63" s="39"/>
      <c r="J63" s="39">
        <f>'[2]NEW GAA'!AJ64</f>
        <v>0</v>
      </c>
      <c r="K63" s="38">
        <f t="shared" si="9"/>
        <v>5611</v>
      </c>
    </row>
    <row r="64" spans="1:11" ht="15" customHeight="1" x14ac:dyDescent="0.2">
      <c r="A64" s="74" t="s">
        <v>111</v>
      </c>
      <c r="B64" s="39">
        <f>'[2]NEW GAA'!H65</f>
        <v>0</v>
      </c>
      <c r="C64" s="39">
        <f>'[2]NEW GAA'!L65</f>
        <v>0</v>
      </c>
      <c r="D64" s="39">
        <f>'[2]NEW GAA'!O65</f>
        <v>0</v>
      </c>
      <c r="E64" s="38">
        <f>'[2]NEW GAA'!R65</f>
        <v>0</v>
      </c>
      <c r="F64" s="38">
        <f>'[2]NEW GAA'!V65</f>
        <v>0</v>
      </c>
      <c r="G64" s="38">
        <f>'[2]NEW GAA'!W65</f>
        <v>0</v>
      </c>
      <c r="H64" s="38">
        <f>'[2]NEW GAA'!Z65</f>
        <v>10185</v>
      </c>
      <c r="I64" s="39"/>
      <c r="J64" s="39">
        <f>'[2]NEW GAA'!AJ65</f>
        <v>0</v>
      </c>
      <c r="K64" s="38">
        <f t="shared" si="9"/>
        <v>10185</v>
      </c>
    </row>
    <row r="65" spans="1:11" ht="15" customHeight="1" x14ac:dyDescent="0.2">
      <c r="A65" s="74" t="s">
        <v>112</v>
      </c>
      <c r="B65" s="39">
        <f>'[2]NEW GAA'!H66</f>
        <v>0</v>
      </c>
      <c r="C65" s="39">
        <f>'[2]NEW GAA'!L66</f>
        <v>0</v>
      </c>
      <c r="D65" s="39">
        <f>'[2]NEW GAA'!O66</f>
        <v>0</v>
      </c>
      <c r="E65" s="38">
        <f>'[2]NEW GAA'!R66</f>
        <v>0</v>
      </c>
      <c r="F65" s="38">
        <f>'[2]NEW GAA'!V66</f>
        <v>0</v>
      </c>
      <c r="G65" s="38">
        <f>'[2]NEW GAA'!W66</f>
        <v>0</v>
      </c>
      <c r="H65" s="38">
        <f>'[2]NEW GAA'!Z66</f>
        <v>3256</v>
      </c>
      <c r="I65" s="39"/>
      <c r="J65" s="39">
        <f>'[2]NEW GAA'!AJ66</f>
        <v>622</v>
      </c>
      <c r="K65" s="38">
        <f t="shared" si="9"/>
        <v>3878</v>
      </c>
    </row>
    <row r="66" spans="1:11" ht="15" customHeight="1" x14ac:dyDescent="0.2">
      <c r="A66" s="74" t="s">
        <v>113</v>
      </c>
      <c r="B66" s="39">
        <f>'[2]NEW GAA'!H67</f>
        <v>0</v>
      </c>
      <c r="C66" s="39">
        <f>'[2]NEW GAA'!L67</f>
        <v>0</v>
      </c>
      <c r="D66" s="39">
        <f>'[2]NEW GAA'!O67</f>
        <v>0</v>
      </c>
      <c r="E66" s="38">
        <f>'[2]NEW GAA'!R67</f>
        <v>0</v>
      </c>
      <c r="F66" s="38">
        <f>'[2]NEW GAA'!V67</f>
        <v>0</v>
      </c>
      <c r="G66" s="38">
        <f>'[2]NEW GAA'!W67</f>
        <v>0</v>
      </c>
      <c r="H66" s="38">
        <f>'[2]NEW GAA'!Z67</f>
        <v>5669</v>
      </c>
      <c r="I66" s="39"/>
      <c r="J66" s="39">
        <f>'[2]NEW GAA'!AJ67</f>
        <v>0</v>
      </c>
      <c r="K66" s="38">
        <f t="shared" si="9"/>
        <v>5669</v>
      </c>
    </row>
    <row r="67" spans="1:11" ht="15" customHeight="1" x14ac:dyDescent="0.2">
      <c r="A67" s="133" t="s">
        <v>114</v>
      </c>
      <c r="B67" s="47">
        <f t="shared" ref="B67:K67" si="10">SUM(B68:B71)</f>
        <v>0</v>
      </c>
      <c r="C67" s="47">
        <f t="shared" si="10"/>
        <v>0</v>
      </c>
      <c r="D67" s="47">
        <f t="shared" si="10"/>
        <v>0</v>
      </c>
      <c r="E67" s="46">
        <f t="shared" si="10"/>
        <v>0</v>
      </c>
      <c r="F67" s="46">
        <f t="shared" si="10"/>
        <v>0</v>
      </c>
      <c r="G67" s="47">
        <f t="shared" si="10"/>
        <v>0</v>
      </c>
      <c r="H67" s="47">
        <f t="shared" si="10"/>
        <v>24325</v>
      </c>
      <c r="I67" s="47"/>
      <c r="J67" s="47">
        <f t="shared" si="10"/>
        <v>5845</v>
      </c>
      <c r="K67" s="46">
        <f t="shared" si="10"/>
        <v>30170</v>
      </c>
    </row>
    <row r="68" spans="1:11" ht="15" customHeight="1" x14ac:dyDescent="0.2">
      <c r="A68" s="133" t="s">
        <v>115</v>
      </c>
      <c r="B68" s="39">
        <f>'[2]NEW GAA'!H69</f>
        <v>0</v>
      </c>
      <c r="C68" s="39">
        <f>'[2]NEW GAA'!L69</f>
        <v>0</v>
      </c>
      <c r="D68" s="39">
        <f>'[2]NEW GAA'!O69</f>
        <v>0</v>
      </c>
      <c r="E68" s="38">
        <f>'[2]NEW GAA'!R69</f>
        <v>0</v>
      </c>
      <c r="F68" s="38">
        <f>'[2]NEW GAA'!V69</f>
        <v>0</v>
      </c>
      <c r="G68" s="38">
        <f>'[2]NEW GAA'!W69</f>
        <v>0</v>
      </c>
      <c r="H68" s="38">
        <f>'[2]NEW GAA'!Z69</f>
        <v>2980</v>
      </c>
      <c r="I68" s="39"/>
      <c r="J68" s="39">
        <f>'[2]NEW GAA'!AJ69</f>
        <v>0</v>
      </c>
      <c r="K68" s="38">
        <f t="shared" ref="K68:K89" si="11">SUM(B68:J68)</f>
        <v>2980</v>
      </c>
    </row>
    <row r="69" spans="1:11" ht="15" customHeight="1" x14ac:dyDescent="0.2">
      <c r="A69" s="133" t="s">
        <v>116</v>
      </c>
      <c r="B69" s="39">
        <f>'[2]NEW GAA'!H70</f>
        <v>0</v>
      </c>
      <c r="C69" s="39">
        <f>'[2]NEW GAA'!L70</f>
        <v>0</v>
      </c>
      <c r="D69" s="39">
        <f>'[2]NEW GAA'!O70</f>
        <v>0</v>
      </c>
      <c r="E69" s="38">
        <f>'[2]NEW GAA'!R70</f>
        <v>0</v>
      </c>
      <c r="F69" s="38">
        <f>'[2]NEW GAA'!V70</f>
        <v>0</v>
      </c>
      <c r="G69" s="38">
        <f>'[2]NEW GAA'!W70</f>
        <v>0</v>
      </c>
      <c r="H69" s="38">
        <f>'[2]NEW GAA'!Z70</f>
        <v>8478</v>
      </c>
      <c r="I69" s="39"/>
      <c r="J69" s="39">
        <f>'[2]NEW GAA'!AJ70</f>
        <v>2141</v>
      </c>
      <c r="K69" s="38">
        <f t="shared" si="11"/>
        <v>10619</v>
      </c>
    </row>
    <row r="70" spans="1:11" ht="15" customHeight="1" x14ac:dyDescent="0.2">
      <c r="A70" s="133" t="s">
        <v>117</v>
      </c>
      <c r="B70" s="39">
        <f>'[2]NEW GAA'!H71</f>
        <v>0</v>
      </c>
      <c r="C70" s="39">
        <f>'[2]NEW GAA'!L71</f>
        <v>0</v>
      </c>
      <c r="D70" s="39">
        <f>'[2]NEW GAA'!O71</f>
        <v>0</v>
      </c>
      <c r="E70" s="38">
        <f>'[2]NEW GAA'!R71</f>
        <v>0</v>
      </c>
      <c r="F70" s="38">
        <f>'[2]NEW GAA'!V71</f>
        <v>0</v>
      </c>
      <c r="G70" s="38">
        <f>'[2]NEW GAA'!W71</f>
        <v>0</v>
      </c>
      <c r="H70" s="38">
        <f>'[2]NEW GAA'!Z71</f>
        <v>6364</v>
      </c>
      <c r="I70" s="39"/>
      <c r="J70" s="39">
        <f>'[2]NEW GAA'!AJ71</f>
        <v>2232</v>
      </c>
      <c r="K70" s="38">
        <f t="shared" si="11"/>
        <v>8596</v>
      </c>
    </row>
    <row r="71" spans="1:11" ht="15" customHeight="1" x14ac:dyDescent="0.2">
      <c r="A71" s="133" t="s">
        <v>118</v>
      </c>
      <c r="B71" s="39">
        <f>'[2]NEW GAA'!H72</f>
        <v>0</v>
      </c>
      <c r="C71" s="39">
        <f>'[2]NEW GAA'!L72</f>
        <v>0</v>
      </c>
      <c r="D71" s="39">
        <f>'[2]NEW GAA'!O72</f>
        <v>0</v>
      </c>
      <c r="E71" s="38">
        <f>'[2]NEW GAA'!R72</f>
        <v>0</v>
      </c>
      <c r="F71" s="38">
        <f>'[2]NEW GAA'!V72</f>
        <v>0</v>
      </c>
      <c r="G71" s="38">
        <f>'[2]NEW GAA'!W72</f>
        <v>0</v>
      </c>
      <c r="H71" s="38">
        <f>'[2]NEW GAA'!Z72</f>
        <v>6503</v>
      </c>
      <c r="I71" s="39"/>
      <c r="J71" s="39">
        <f>'[2]NEW GAA'!AJ72</f>
        <v>1472</v>
      </c>
      <c r="K71" s="38">
        <f t="shared" si="11"/>
        <v>7975</v>
      </c>
    </row>
    <row r="72" spans="1:11" ht="15" customHeight="1" x14ac:dyDescent="0.2">
      <c r="A72" s="133" t="s">
        <v>119</v>
      </c>
      <c r="B72" s="39">
        <f>'[2]NEW GAA'!H73</f>
        <v>0</v>
      </c>
      <c r="C72" s="39">
        <f>'[2]NEW GAA'!L73</f>
        <v>0</v>
      </c>
      <c r="D72" s="39">
        <f>'[2]NEW GAA'!O73</f>
        <v>0</v>
      </c>
      <c r="E72" s="38">
        <f>'[2]NEW GAA'!R73</f>
        <v>0</v>
      </c>
      <c r="F72" s="38">
        <f>'[2]NEW GAA'!V73</f>
        <v>0</v>
      </c>
      <c r="G72" s="38">
        <f>'[2]NEW GAA'!W73</f>
        <v>0</v>
      </c>
      <c r="H72" s="38">
        <f>'[2]NEW GAA'!Z73</f>
        <v>69671</v>
      </c>
      <c r="I72" s="39"/>
      <c r="J72" s="39">
        <f>'[2]NEW GAA'!AJ73</f>
        <v>39761</v>
      </c>
      <c r="K72" s="38">
        <f t="shared" si="11"/>
        <v>109432</v>
      </c>
    </row>
    <row r="73" spans="1:11" ht="15" customHeight="1" x14ac:dyDescent="0.2">
      <c r="A73" s="133" t="s">
        <v>216</v>
      </c>
      <c r="B73" s="39">
        <f>'[2]NEW GAA'!H74</f>
        <v>0</v>
      </c>
      <c r="C73" s="39">
        <f>'[2]NEW GAA'!L74</f>
        <v>0</v>
      </c>
      <c r="D73" s="39">
        <f>'[2]NEW GAA'!O74</f>
        <v>0</v>
      </c>
      <c r="E73" s="38">
        <f>'[2]NEW GAA'!R74</f>
        <v>8445</v>
      </c>
      <c r="F73" s="38">
        <f>'[2]NEW GAA'!V74</f>
        <v>0</v>
      </c>
      <c r="G73" s="38">
        <f>'[2]NEW GAA'!W74</f>
        <v>0</v>
      </c>
      <c r="H73" s="38">
        <f>'[2]NEW GAA'!Z74</f>
        <v>58259</v>
      </c>
      <c r="I73" s="39"/>
      <c r="J73" s="39">
        <f>'[2]NEW GAA'!AJ74</f>
        <v>12583</v>
      </c>
      <c r="K73" s="38">
        <f t="shared" si="11"/>
        <v>79287</v>
      </c>
    </row>
    <row r="74" spans="1:11" ht="15" customHeight="1" x14ac:dyDescent="0.2">
      <c r="A74" s="133" t="s">
        <v>121</v>
      </c>
      <c r="B74" s="39">
        <f>'[2]NEW GAA'!H75</f>
        <v>0</v>
      </c>
      <c r="C74" s="39">
        <f>'[2]NEW GAA'!L75</f>
        <v>0</v>
      </c>
      <c r="D74" s="39">
        <f>'[2]NEW GAA'!O75</f>
        <v>0</v>
      </c>
      <c r="E74" s="38">
        <f>'[2]NEW GAA'!R75</f>
        <v>0</v>
      </c>
      <c r="F74" s="38">
        <f>'[2]NEW GAA'!V75</f>
        <v>0</v>
      </c>
      <c r="G74" s="38">
        <f>'[2]NEW GAA'!W75</f>
        <v>0</v>
      </c>
      <c r="H74" s="38">
        <f>'[2]NEW GAA'!Z75</f>
        <v>43983</v>
      </c>
      <c r="I74" s="39"/>
      <c r="J74" s="39">
        <f>'[2]NEW GAA'!AJ75</f>
        <v>12288</v>
      </c>
      <c r="K74" s="38">
        <f t="shared" si="11"/>
        <v>56271</v>
      </c>
    </row>
    <row r="75" spans="1:11" ht="15" customHeight="1" x14ac:dyDescent="0.2">
      <c r="A75" s="133" t="s">
        <v>122</v>
      </c>
      <c r="B75" s="39">
        <f>'[2]NEW GAA'!H76</f>
        <v>0</v>
      </c>
      <c r="C75" s="39">
        <f>'[2]NEW GAA'!L76</f>
        <v>0</v>
      </c>
      <c r="D75" s="39">
        <f>'[2]NEW GAA'!O76</f>
        <v>0</v>
      </c>
      <c r="E75" s="38">
        <f>'[2]NEW GAA'!R76</f>
        <v>20000</v>
      </c>
      <c r="F75" s="38">
        <f>'[2]NEW GAA'!V76</f>
        <v>0</v>
      </c>
      <c r="G75" s="38">
        <f>'[2]NEW GAA'!W76</f>
        <v>0</v>
      </c>
      <c r="H75" s="38">
        <f>'[2]NEW GAA'!Z76</f>
        <v>8484</v>
      </c>
      <c r="I75" s="39"/>
      <c r="J75" s="39">
        <f>'[2]NEW GAA'!AJ76</f>
        <v>0</v>
      </c>
      <c r="K75" s="38">
        <f t="shared" si="11"/>
        <v>28484</v>
      </c>
    </row>
    <row r="76" spans="1:11" ht="15" customHeight="1" x14ac:dyDescent="0.2">
      <c r="A76" s="133" t="s">
        <v>123</v>
      </c>
      <c r="B76" s="39">
        <f>'[2]NEW GAA'!H77</f>
        <v>0</v>
      </c>
      <c r="C76" s="39">
        <f>'[2]NEW GAA'!L77</f>
        <v>0</v>
      </c>
      <c r="D76" s="39">
        <f>'[2]NEW GAA'!O77</f>
        <v>0</v>
      </c>
      <c r="E76" s="38">
        <f>'[2]NEW GAA'!R77</f>
        <v>0</v>
      </c>
      <c r="F76" s="38">
        <f>'[2]NEW GAA'!V77</f>
        <v>0</v>
      </c>
      <c r="G76" s="38">
        <f>'[2]NEW GAA'!W77</f>
        <v>0</v>
      </c>
      <c r="H76" s="38">
        <f>'[2]NEW GAA'!Z77</f>
        <v>41958</v>
      </c>
      <c r="I76" s="39"/>
      <c r="J76" s="39">
        <f>'[2]NEW GAA'!AJ77</f>
        <v>2254</v>
      </c>
      <c r="K76" s="38">
        <f t="shared" si="11"/>
        <v>44212</v>
      </c>
    </row>
    <row r="77" spans="1:11" ht="15" customHeight="1" x14ac:dyDescent="0.2">
      <c r="A77" s="133" t="s">
        <v>124</v>
      </c>
      <c r="B77" s="39">
        <f>'[2]NEW GAA'!H78</f>
        <v>0</v>
      </c>
      <c r="C77" s="39">
        <f>'[2]NEW GAA'!L78</f>
        <v>0</v>
      </c>
      <c r="D77" s="39">
        <f>'[2]NEW GAA'!O78</f>
        <v>0</v>
      </c>
      <c r="E77" s="38">
        <f>'[2]NEW GAA'!R78</f>
        <v>9000</v>
      </c>
      <c r="F77" s="38">
        <f>'[2]NEW GAA'!V78</f>
        <v>0</v>
      </c>
      <c r="G77" s="38">
        <f>'[2]NEW GAA'!W78</f>
        <v>0</v>
      </c>
      <c r="H77" s="38">
        <f>'[2]NEW GAA'!Z78</f>
        <v>16441</v>
      </c>
      <c r="I77" s="39"/>
      <c r="J77" s="39">
        <f>'[2]NEW GAA'!AJ78</f>
        <v>2584</v>
      </c>
      <c r="K77" s="38">
        <f t="shared" si="11"/>
        <v>28025</v>
      </c>
    </row>
    <row r="78" spans="1:11" ht="15" customHeight="1" x14ac:dyDescent="0.2">
      <c r="A78" s="133" t="s">
        <v>125</v>
      </c>
      <c r="B78" s="39">
        <f>'[2]NEW GAA'!H79</f>
        <v>0</v>
      </c>
      <c r="C78" s="39">
        <f>'[2]NEW GAA'!L79</f>
        <v>0</v>
      </c>
      <c r="D78" s="39">
        <f>'[2]NEW GAA'!O79</f>
        <v>0</v>
      </c>
      <c r="E78" s="38">
        <f>'[2]NEW GAA'!R79</f>
        <v>0</v>
      </c>
      <c r="F78" s="38">
        <f>'[2]NEW GAA'!V79</f>
        <v>0</v>
      </c>
      <c r="G78" s="38">
        <f>'[2]NEW GAA'!W79</f>
        <v>0</v>
      </c>
      <c r="H78" s="38">
        <f>'[2]NEW GAA'!Z79</f>
        <v>3345</v>
      </c>
      <c r="I78" s="39"/>
      <c r="J78" s="39">
        <f>'[2]NEW GAA'!AJ79</f>
        <v>678</v>
      </c>
      <c r="K78" s="38">
        <f t="shared" si="11"/>
        <v>4023</v>
      </c>
    </row>
    <row r="79" spans="1:11" ht="15" customHeight="1" x14ac:dyDescent="0.2">
      <c r="A79" s="133" t="s">
        <v>170</v>
      </c>
      <c r="B79" s="39">
        <f>'[2]NEW GAA'!H80</f>
        <v>0</v>
      </c>
      <c r="C79" s="39">
        <f>'[2]NEW GAA'!L80</f>
        <v>0</v>
      </c>
      <c r="D79" s="39">
        <f>'[2]NEW GAA'!O80</f>
        <v>0</v>
      </c>
      <c r="E79" s="38">
        <f>'[2]NEW GAA'!R80</f>
        <v>0</v>
      </c>
      <c r="F79" s="38">
        <f>'[2]NEW GAA'!V80</f>
        <v>0</v>
      </c>
      <c r="G79" s="38">
        <f>'[2]NEW GAA'!W80</f>
        <v>0</v>
      </c>
      <c r="H79" s="38">
        <f>'[2]NEW GAA'!Z80</f>
        <v>3072</v>
      </c>
      <c r="I79" s="39"/>
      <c r="J79" s="39">
        <f>'[2]NEW GAA'!AJ80</f>
        <v>231</v>
      </c>
      <c r="K79" s="38">
        <f t="shared" si="11"/>
        <v>3303</v>
      </c>
    </row>
    <row r="80" spans="1:11" ht="15" customHeight="1" x14ac:dyDescent="0.2">
      <c r="A80" s="133" t="s">
        <v>171</v>
      </c>
      <c r="B80" s="39">
        <f>'[2]NEW GAA'!H81</f>
        <v>0</v>
      </c>
      <c r="C80" s="39">
        <f>'[2]NEW GAA'!L81</f>
        <v>0</v>
      </c>
      <c r="D80" s="39">
        <f>'[2]NEW GAA'!O81</f>
        <v>0</v>
      </c>
      <c r="E80" s="38">
        <f>'[2]NEW GAA'!R81</f>
        <v>0</v>
      </c>
      <c r="F80" s="38">
        <f>'[2]NEW GAA'!V81</f>
        <v>0</v>
      </c>
      <c r="G80" s="38">
        <f>'[2]NEW GAA'!W81</f>
        <v>0</v>
      </c>
      <c r="H80" s="38">
        <f>'[2]NEW GAA'!Z81</f>
        <v>4784</v>
      </c>
      <c r="I80" s="39"/>
      <c r="J80" s="39">
        <f>'[2]NEW GAA'!AJ81</f>
        <v>1130</v>
      </c>
      <c r="K80" s="38">
        <f t="shared" si="11"/>
        <v>5914</v>
      </c>
    </row>
    <row r="81" spans="1:11" ht="15" customHeight="1" x14ac:dyDescent="0.2">
      <c r="A81" s="133" t="s">
        <v>172</v>
      </c>
      <c r="B81" s="39">
        <f>'[2]NEW GAA'!H82</f>
        <v>0</v>
      </c>
      <c r="C81" s="39">
        <f>'[2]NEW GAA'!L82</f>
        <v>0</v>
      </c>
      <c r="D81" s="39">
        <f>'[2]NEW GAA'!O82</f>
        <v>0</v>
      </c>
      <c r="E81" s="38">
        <f>'[2]NEW GAA'!R82</f>
        <v>32500</v>
      </c>
      <c r="F81" s="38">
        <f>'[2]NEW GAA'!V82</f>
        <v>0</v>
      </c>
      <c r="G81" s="38">
        <f>'[2]NEW GAA'!W82</f>
        <v>0</v>
      </c>
      <c r="H81" s="38">
        <f>'[2]NEW GAA'!Z82</f>
        <v>135050</v>
      </c>
      <c r="I81" s="39"/>
      <c r="J81" s="39">
        <f>'[2]NEW GAA'!AJ82</f>
        <v>31648</v>
      </c>
      <c r="K81" s="38">
        <f t="shared" si="11"/>
        <v>199198</v>
      </c>
    </row>
    <row r="82" spans="1:11" ht="15" customHeight="1" x14ac:dyDescent="0.2">
      <c r="A82" s="133" t="s">
        <v>129</v>
      </c>
      <c r="B82" s="39">
        <f>'[2]NEW GAA'!H83</f>
        <v>0</v>
      </c>
      <c r="C82" s="39">
        <f>'[2]NEW GAA'!L83</f>
        <v>0</v>
      </c>
      <c r="D82" s="39">
        <f>'[2]NEW GAA'!O83</f>
        <v>0</v>
      </c>
      <c r="E82" s="38">
        <f>'[2]NEW GAA'!R83</f>
        <v>0</v>
      </c>
      <c r="F82" s="38">
        <f>'[2]NEW GAA'!V83</f>
        <v>0</v>
      </c>
      <c r="G82" s="38">
        <f>'[2]NEW GAA'!W83</f>
        <v>0</v>
      </c>
      <c r="H82" s="38">
        <f>'[2]NEW GAA'!Z83</f>
        <v>6154</v>
      </c>
      <c r="I82" s="39"/>
      <c r="J82" s="39">
        <f>'[2]NEW GAA'!AJ83</f>
        <v>494</v>
      </c>
      <c r="K82" s="38">
        <f t="shared" si="11"/>
        <v>6648</v>
      </c>
    </row>
    <row r="83" spans="1:11" ht="15" customHeight="1" x14ac:dyDescent="0.2">
      <c r="A83" s="133" t="s">
        <v>130</v>
      </c>
      <c r="B83" s="39">
        <f>'[2]NEW GAA'!H84</f>
        <v>0</v>
      </c>
      <c r="C83" s="39">
        <f>'[2]NEW GAA'!L84</f>
        <v>0</v>
      </c>
      <c r="D83" s="39">
        <f>'[2]NEW GAA'!O84</f>
        <v>0</v>
      </c>
      <c r="E83" s="38">
        <f>'[2]NEW GAA'!R84</f>
        <v>0</v>
      </c>
      <c r="F83" s="38">
        <f>'[2]NEW GAA'!V84</f>
        <v>0</v>
      </c>
      <c r="G83" s="38">
        <f>'[2]NEW GAA'!W84</f>
        <v>0</v>
      </c>
      <c r="H83" s="38">
        <f>'[2]NEW GAA'!Z84</f>
        <v>9420</v>
      </c>
      <c r="I83" s="39"/>
      <c r="J83" s="39">
        <f>'[2]NEW GAA'!AJ84</f>
        <v>5182</v>
      </c>
      <c r="K83" s="38">
        <f t="shared" si="11"/>
        <v>14602</v>
      </c>
    </row>
    <row r="84" spans="1:11" ht="15" customHeight="1" x14ac:dyDescent="0.2">
      <c r="A84" s="133" t="s">
        <v>131</v>
      </c>
      <c r="B84" s="39">
        <f>'[2]NEW GAA'!H85</f>
        <v>0</v>
      </c>
      <c r="C84" s="39">
        <f>'[2]NEW GAA'!L85</f>
        <v>0</v>
      </c>
      <c r="D84" s="39">
        <f>'[2]NEW GAA'!O85</f>
        <v>0</v>
      </c>
      <c r="E84" s="38">
        <f>'[2]NEW GAA'!R85</f>
        <v>0</v>
      </c>
      <c r="F84" s="38">
        <f>'[2]NEW GAA'!V85</f>
        <v>0</v>
      </c>
      <c r="G84" s="38">
        <f>'[2]NEW GAA'!W85</f>
        <v>0</v>
      </c>
      <c r="H84" s="38">
        <f>'[2]NEW GAA'!Z85</f>
        <v>14970</v>
      </c>
      <c r="I84" s="39"/>
      <c r="J84" s="39">
        <f>'[2]NEW GAA'!AJ85</f>
        <v>4241</v>
      </c>
      <c r="K84" s="38">
        <f t="shared" si="11"/>
        <v>19211</v>
      </c>
    </row>
    <row r="85" spans="1:11" ht="15" customHeight="1" x14ac:dyDescent="0.2">
      <c r="A85" s="133" t="s">
        <v>132</v>
      </c>
      <c r="B85" s="39">
        <f>'[2]NEW GAA'!H86</f>
        <v>0</v>
      </c>
      <c r="C85" s="39">
        <f>'[2]NEW GAA'!L86</f>
        <v>0</v>
      </c>
      <c r="D85" s="39">
        <f>'[2]NEW GAA'!O86</f>
        <v>0</v>
      </c>
      <c r="E85" s="38">
        <f>'[2]NEW GAA'!R86</f>
        <v>0</v>
      </c>
      <c r="F85" s="38">
        <f>'[2]NEW GAA'!V86</f>
        <v>0</v>
      </c>
      <c r="G85" s="38">
        <f>'[2]NEW GAA'!W86</f>
        <v>0</v>
      </c>
      <c r="H85" s="38">
        <f>'[2]NEW GAA'!Z86</f>
        <v>306</v>
      </c>
      <c r="I85" s="39"/>
      <c r="J85" s="39">
        <f>'[2]NEW GAA'!AJ86</f>
        <v>0</v>
      </c>
      <c r="K85" s="38">
        <f t="shared" si="11"/>
        <v>306</v>
      </c>
    </row>
    <row r="86" spans="1:11" ht="15" customHeight="1" x14ac:dyDescent="0.2">
      <c r="A86" s="133" t="s">
        <v>133</v>
      </c>
      <c r="B86" s="39">
        <f>'[2]NEW GAA'!H87</f>
        <v>0</v>
      </c>
      <c r="C86" s="39">
        <f>'[2]NEW GAA'!L87</f>
        <v>0</v>
      </c>
      <c r="D86" s="39">
        <f>'[2]NEW GAA'!O87</f>
        <v>0</v>
      </c>
      <c r="E86" s="38">
        <f>'[2]NEW GAA'!R87</f>
        <v>0</v>
      </c>
      <c r="F86" s="38">
        <f>'[2]NEW GAA'!V87</f>
        <v>0</v>
      </c>
      <c r="G86" s="38">
        <f>'[2]NEW GAA'!W87</f>
        <v>0</v>
      </c>
      <c r="H86" s="38">
        <f>'[2]NEW GAA'!Z87</f>
        <v>4531</v>
      </c>
      <c r="I86" s="39"/>
      <c r="J86" s="39">
        <f>'[2]NEW GAA'!AJ87</f>
        <v>468</v>
      </c>
      <c r="K86" s="38">
        <f t="shared" si="11"/>
        <v>4999</v>
      </c>
    </row>
    <row r="87" spans="1:11" ht="15" customHeight="1" x14ac:dyDescent="0.2">
      <c r="A87" s="133" t="s">
        <v>134</v>
      </c>
      <c r="B87" s="39">
        <f>'[2]NEW GAA'!H88</f>
        <v>0</v>
      </c>
      <c r="C87" s="39">
        <f>'[2]NEW GAA'!L88</f>
        <v>0</v>
      </c>
      <c r="D87" s="39">
        <f>'[2]NEW GAA'!O88</f>
        <v>0</v>
      </c>
      <c r="E87" s="38">
        <f>'[2]NEW GAA'!R88</f>
        <v>0</v>
      </c>
      <c r="F87" s="38">
        <f>'[2]NEW GAA'!V88</f>
        <v>0</v>
      </c>
      <c r="G87" s="38">
        <f>'[2]NEW GAA'!W88</f>
        <v>0</v>
      </c>
      <c r="H87" s="38">
        <f>'[2]NEW GAA'!Z88</f>
        <v>32084</v>
      </c>
      <c r="I87" s="39"/>
      <c r="J87" s="39">
        <f>'[2]NEW GAA'!AJ88</f>
        <v>4291</v>
      </c>
      <c r="K87" s="38">
        <f t="shared" si="11"/>
        <v>36375</v>
      </c>
    </row>
    <row r="88" spans="1:11" ht="15" customHeight="1" x14ac:dyDescent="0.2">
      <c r="A88" s="255" t="s">
        <v>369</v>
      </c>
      <c r="B88" s="39"/>
      <c r="C88" s="39"/>
      <c r="D88" s="39"/>
      <c r="E88" s="38">
        <f>'[2]NEW GAA'!R89</f>
        <v>197246</v>
      </c>
      <c r="F88" s="38"/>
      <c r="G88" s="38"/>
      <c r="H88" s="38">
        <f>'[2]NEW GAA'!Z89</f>
        <v>46521</v>
      </c>
      <c r="I88" s="39"/>
      <c r="J88" s="39"/>
      <c r="K88" s="38">
        <f t="shared" si="11"/>
        <v>243767</v>
      </c>
    </row>
    <row r="89" spans="1:11" ht="15" customHeight="1" x14ac:dyDescent="0.2">
      <c r="A89" s="255" t="s">
        <v>368</v>
      </c>
      <c r="B89" s="39"/>
      <c r="C89" s="39"/>
      <c r="D89" s="39"/>
      <c r="E89" s="38">
        <f>'[2]NEW GAA'!R90</f>
        <v>15000</v>
      </c>
      <c r="F89" s="38"/>
      <c r="G89" s="38"/>
      <c r="H89" s="38">
        <f>'[2]NEW GAA'!Z90</f>
        <v>12170</v>
      </c>
      <c r="I89" s="39"/>
      <c r="J89" s="39"/>
      <c r="K89" s="38">
        <f t="shared" si="11"/>
        <v>27170</v>
      </c>
    </row>
    <row r="90" spans="1:11" ht="15" customHeight="1" x14ac:dyDescent="0.2">
      <c r="A90" s="74" t="s">
        <v>268</v>
      </c>
      <c r="B90" s="39">
        <f>'[2]NEW GAA'!H91</f>
        <v>125115954</v>
      </c>
      <c r="C90" s="39">
        <f>'[2]NEW GAA'!L91</f>
        <v>0</v>
      </c>
      <c r="D90" s="39">
        <f>'[2]NEW GAA'!O91</f>
        <v>647138</v>
      </c>
      <c r="E90" s="38">
        <f>'[2]NEW GAA'!R91</f>
        <v>0</v>
      </c>
      <c r="F90" s="38">
        <f>'[2]NEW GAA'!V91</f>
        <v>0</v>
      </c>
      <c r="G90" s="38">
        <f>'[2]NEW GAA'!W91</f>
        <v>0</v>
      </c>
      <c r="H90" s="38">
        <f>'[2]NEW GAA'!Z91</f>
        <v>0</v>
      </c>
      <c r="I90" s="39">
        <f>'[2]NEW GAA'!AD91</f>
        <v>0</v>
      </c>
      <c r="J90" s="39">
        <f>'[2]NEW GAA'!AJ91</f>
        <v>200045</v>
      </c>
      <c r="K90" s="38">
        <f>SUM(B90:J90)</f>
        <v>125963137</v>
      </c>
    </row>
    <row r="91" spans="1:11" ht="15" customHeight="1" x14ac:dyDescent="0.2">
      <c r="A91" s="256" t="s">
        <v>285</v>
      </c>
      <c r="B91" s="39">
        <f>SUM(B92:B93)</f>
        <v>0</v>
      </c>
      <c r="C91" s="39">
        <f>SUM(C92:C93)</f>
        <v>23104788</v>
      </c>
      <c r="D91" s="39">
        <f t="shared" ref="D91:J91" si="12">SUM(D92:D93)</f>
        <v>0</v>
      </c>
      <c r="E91" s="38">
        <f t="shared" si="12"/>
        <v>0</v>
      </c>
      <c r="F91" s="38">
        <f t="shared" si="12"/>
        <v>0</v>
      </c>
      <c r="G91" s="38">
        <f t="shared" si="12"/>
        <v>0</v>
      </c>
      <c r="H91" s="38">
        <f t="shared" si="12"/>
        <v>0</v>
      </c>
      <c r="I91" s="38">
        <f t="shared" si="12"/>
        <v>0</v>
      </c>
      <c r="J91" s="39">
        <f t="shared" si="12"/>
        <v>58213</v>
      </c>
      <c r="K91" s="38">
        <f>SUM(K92:K93)</f>
        <v>23163001</v>
      </c>
    </row>
    <row r="92" spans="1:11" ht="15" hidden="1" customHeight="1" x14ac:dyDescent="0.2">
      <c r="A92" s="256" t="s">
        <v>270</v>
      </c>
      <c r="B92" s="39">
        <f>'[2]NEW GAA'!H93</f>
        <v>0</v>
      </c>
      <c r="C92" s="39">
        <f>'[2]NEW GAA'!L93</f>
        <v>23104788</v>
      </c>
      <c r="D92" s="39">
        <f>'[2]NEW GAA'!O93</f>
        <v>0</v>
      </c>
      <c r="E92" s="38">
        <f>'[2]NEW GAA'!R93</f>
        <v>0</v>
      </c>
      <c r="F92" s="38">
        <f>'[2]NEW GAA'!V93</f>
        <v>0</v>
      </c>
      <c r="G92" s="38">
        <f>'[2]NEW GAA'!W93</f>
        <v>0</v>
      </c>
      <c r="H92" s="38">
        <f>'[2]NEW GAA'!Z93</f>
        <v>0</v>
      </c>
      <c r="I92" s="39">
        <f>'[2]NEW GAA'!AD93</f>
        <v>0</v>
      </c>
      <c r="J92" s="39">
        <f>'[2]NEW GAA'!AJ93</f>
        <v>0</v>
      </c>
      <c r="K92" s="38">
        <f>SUM(B92:J92)</f>
        <v>23104788</v>
      </c>
    </row>
    <row r="93" spans="1:11" ht="15" hidden="1" customHeight="1" x14ac:dyDescent="0.2">
      <c r="A93" s="256" t="s">
        <v>271</v>
      </c>
      <c r="B93" s="39">
        <f>'[2]NEW GAA'!H94</f>
        <v>0</v>
      </c>
      <c r="C93" s="39">
        <f>'[2]NEW GAA'!L94</f>
        <v>0</v>
      </c>
      <c r="D93" s="39">
        <f>'[2]NEW GAA'!O94</f>
        <v>0</v>
      </c>
      <c r="E93" s="38">
        <f>'[2]NEW GAA'!R94</f>
        <v>0</v>
      </c>
      <c r="F93" s="38">
        <f>'[2]NEW GAA'!V94</f>
        <v>0</v>
      </c>
      <c r="G93" s="38">
        <f>'[2]NEW GAA'!W94</f>
        <v>0</v>
      </c>
      <c r="H93" s="38">
        <f>'[2]NEW GAA'!Z94</f>
        <v>0</v>
      </c>
      <c r="I93" s="39">
        <f>'[2]NEW GAA'!AD94</f>
        <v>0</v>
      </c>
      <c r="J93" s="39">
        <f>'[2]NEW GAA'!AJ94</f>
        <v>58213</v>
      </c>
      <c r="K93" s="38">
        <f>SUM(B93:J93)</f>
        <v>58213</v>
      </c>
    </row>
    <row r="94" spans="1:11" ht="15" customHeight="1" x14ac:dyDescent="0.2">
      <c r="A94" s="74" t="s">
        <v>272</v>
      </c>
      <c r="B94" s="39">
        <f>'[2]NEW GAA'!H95</f>
        <v>0</v>
      </c>
      <c r="C94" s="39">
        <f>'[2]NEW GAA'!L95</f>
        <v>1959245</v>
      </c>
      <c r="D94" s="39">
        <f>'[2]NEW GAA'!O95</f>
        <v>0</v>
      </c>
      <c r="E94" s="38">
        <f>'[2]NEW GAA'!R95</f>
        <v>0</v>
      </c>
      <c r="F94" s="38">
        <f>'[2]NEW GAA'!V95</f>
        <v>0</v>
      </c>
      <c r="G94" s="38">
        <f>'[2]NEW GAA'!W95</f>
        <v>0</v>
      </c>
      <c r="H94" s="38">
        <f>'[2]NEW GAA'!Z95</f>
        <v>3108</v>
      </c>
      <c r="I94" s="39"/>
      <c r="J94" s="39">
        <f>'[2]NEW GAA'!AJ95</f>
        <v>2698</v>
      </c>
      <c r="K94" s="38">
        <f>SUM(B94:J94)</f>
        <v>1965051</v>
      </c>
    </row>
    <row r="95" spans="1:11" ht="15" hidden="1" customHeight="1" x14ac:dyDescent="0.2">
      <c r="A95" s="254"/>
      <c r="B95" s="39"/>
      <c r="C95" s="39"/>
      <c r="D95" s="39"/>
      <c r="E95" s="38"/>
      <c r="F95" s="38"/>
      <c r="G95" s="38"/>
      <c r="H95" s="38"/>
      <c r="I95" s="39"/>
      <c r="J95" s="39"/>
      <c r="K95" s="38"/>
    </row>
    <row r="96" spans="1:11" ht="18.75" customHeight="1" thickBot="1" x14ac:dyDescent="0.25">
      <c r="A96" s="277" t="s">
        <v>45</v>
      </c>
      <c r="B96" s="261">
        <f t="shared" ref="B96:K96" si="13">SUM(B6:B12)+SUM(B15:B20)+SUM(B23:B25)+SUM(B28:B29)+SUM(B32:B48)+B91+B95+B90+B94</f>
        <v>125115954</v>
      </c>
      <c r="C96" s="261">
        <f t="shared" si="13"/>
        <v>25101753</v>
      </c>
      <c r="D96" s="261">
        <f t="shared" si="13"/>
        <v>14832337</v>
      </c>
      <c r="E96" s="261">
        <f t="shared" si="13"/>
        <v>1686125</v>
      </c>
      <c r="F96" s="261">
        <f t="shared" si="13"/>
        <v>0</v>
      </c>
      <c r="G96" s="261">
        <f t="shared" si="13"/>
        <v>0</v>
      </c>
      <c r="H96" s="261">
        <f t="shared" si="13"/>
        <v>82228523</v>
      </c>
      <c r="I96" s="261">
        <f t="shared" si="13"/>
        <v>0</v>
      </c>
      <c r="J96" s="261">
        <f t="shared" si="13"/>
        <v>94349717</v>
      </c>
      <c r="K96" s="261">
        <f t="shared" si="13"/>
        <v>343314409</v>
      </c>
    </row>
    <row r="97" ht="13.5" thickTop="1" x14ac:dyDescent="0.2"/>
  </sheetData>
  <printOptions gridLines="1"/>
  <pageMargins left="1.7" right="0.21" top="0.32" bottom="0.48" header="0.19" footer="0.2"/>
  <pageSetup paperSize="9" scale="80"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7"/>
  <sheetViews>
    <sheetView zoomScale="118" zoomScaleNormal="118" zoomScaleSheetLayoutView="80" workbookViewId="0">
      <pane xSplit="1" ySplit="5" topLeftCell="B84" activePane="bottomRight" state="frozen"/>
      <selection pane="topRight" activeCell="B1" sqref="B1"/>
      <selection pane="bottomLeft" activeCell="A7" sqref="A7"/>
      <selection pane="bottomRight" activeCell="F102" sqref="F102"/>
    </sheetView>
  </sheetViews>
  <sheetFormatPr defaultRowHeight="12.75" x14ac:dyDescent="0.2"/>
  <cols>
    <col min="1" max="1" width="17.140625" style="231" customWidth="1"/>
    <col min="2" max="2" width="9.85546875" style="231" customWidth="1"/>
    <col min="3" max="3" width="9" style="231" customWidth="1"/>
    <col min="4" max="4" width="9.85546875" style="231" customWidth="1"/>
    <col min="5" max="5" width="9.5703125" style="231" customWidth="1"/>
    <col min="6" max="6" width="9.85546875" style="231" customWidth="1"/>
    <col min="7" max="7" width="10" style="231" hidden="1" customWidth="1"/>
    <col min="8" max="8" width="8.28515625" style="231" customWidth="1"/>
    <col min="9" max="9" width="10.42578125" style="231" customWidth="1"/>
    <col min="10" max="10" width="10" style="231" customWidth="1"/>
    <col min="11" max="11" width="8.42578125" style="231" customWidth="1"/>
    <col min="12" max="12" width="10.5703125" style="231" customWidth="1"/>
    <col min="13" max="13" width="10.85546875" style="231" customWidth="1"/>
    <col min="14" max="14" width="8.85546875" style="231" hidden="1" customWidth="1"/>
    <col min="15" max="15" width="10.5703125" style="231" customWidth="1"/>
    <col min="16" max="16384" width="9.140625" style="5"/>
  </cols>
  <sheetData>
    <row r="1" spans="1:15" s="264" customFormat="1" ht="16.5" customHeight="1" x14ac:dyDescent="0.2">
      <c r="A1" s="241" t="str">
        <f>[2]SUM!A1</f>
        <v>CY 2016 ALLOTMENT RELEASES</v>
      </c>
      <c r="B1" s="241"/>
      <c r="C1" s="241"/>
      <c r="O1" s="265"/>
    </row>
    <row r="2" spans="1:15" s="264" customFormat="1" x14ac:dyDescent="0.2">
      <c r="A2" s="266" t="s">
        <v>287</v>
      </c>
      <c r="B2" s="266"/>
      <c r="C2" s="266"/>
    </row>
    <row r="3" spans="1:15" s="264" customFormat="1" ht="15" customHeight="1" x14ac:dyDescent="0.2">
      <c r="A3" s="241" t="str">
        <f>[2]SUM!A3</f>
        <v>JANUARY 1- DECEMBER 31, 2016</v>
      </c>
      <c r="B3" s="241"/>
      <c r="C3" s="241"/>
      <c r="E3" s="1"/>
      <c r="F3" s="1"/>
    </row>
    <row r="4" spans="1:15" s="264" customFormat="1" x14ac:dyDescent="0.2">
      <c r="A4" s="241" t="s">
        <v>1</v>
      </c>
      <c r="B4" s="241"/>
      <c r="C4" s="241"/>
      <c r="E4" s="1"/>
      <c r="F4" s="1"/>
    </row>
    <row r="5" spans="1:15" s="284" customFormat="1" ht="66" customHeight="1" x14ac:dyDescent="0.25">
      <c r="A5" s="283" t="s">
        <v>2</v>
      </c>
      <c r="B5" s="273" t="s">
        <v>288</v>
      </c>
      <c r="C5" s="273" t="s">
        <v>289</v>
      </c>
      <c r="D5" s="273" t="s">
        <v>290</v>
      </c>
      <c r="E5" s="273" t="s">
        <v>291</v>
      </c>
      <c r="F5" s="273" t="s">
        <v>292</v>
      </c>
      <c r="G5" s="273" t="s">
        <v>293</v>
      </c>
      <c r="H5" s="273" t="s">
        <v>294</v>
      </c>
      <c r="I5" s="283" t="s">
        <v>295</v>
      </c>
      <c r="J5" s="283" t="s">
        <v>296</v>
      </c>
      <c r="K5" s="273" t="s">
        <v>297</v>
      </c>
      <c r="L5" s="273" t="s">
        <v>298</v>
      </c>
      <c r="M5" s="279" t="s">
        <v>299</v>
      </c>
      <c r="N5" s="273" t="s">
        <v>300</v>
      </c>
      <c r="O5" s="273" t="s">
        <v>45</v>
      </c>
    </row>
    <row r="6" spans="1:15" ht="14.25" customHeight="1" x14ac:dyDescent="0.2">
      <c r="A6" s="246" t="s">
        <v>229</v>
      </c>
      <c r="B6" s="38">
        <f>[2]AUTO!F7</f>
        <v>369916</v>
      </c>
      <c r="C6" s="38">
        <f>[2]AUTO!K7</f>
        <v>0</v>
      </c>
      <c r="D6" s="38">
        <f>[2]AUTO!N7</f>
        <v>0</v>
      </c>
      <c r="E6" s="38">
        <f>[2]AUTO!S7</f>
        <v>0</v>
      </c>
      <c r="F6" s="38"/>
      <c r="G6" s="38">
        <f>[2]AUTO!AD7</f>
        <v>0</v>
      </c>
      <c r="H6" s="38">
        <f>[2]AUTO!AE7</f>
        <v>0</v>
      </c>
      <c r="I6" s="38">
        <f>[2]AUTO!AF7</f>
        <v>0</v>
      </c>
      <c r="J6" s="38">
        <f>[2]AUTO!AG7</f>
        <v>0</v>
      </c>
      <c r="K6" s="38">
        <f>[2]AUTO!AJ7</f>
        <v>0</v>
      </c>
      <c r="L6" s="38">
        <f>[2]AUTO!AM7</f>
        <v>0</v>
      </c>
      <c r="M6" s="38">
        <f>[2]AUTO!AQ7</f>
        <v>0</v>
      </c>
      <c r="N6" s="38">
        <f>[2]AUTO!AR7</f>
        <v>0</v>
      </c>
      <c r="O6" s="38">
        <f t="shared" ref="O6:O11" si="0">SUM(B6:N6)</f>
        <v>369916</v>
      </c>
    </row>
    <row r="7" spans="1:15" x14ac:dyDescent="0.2">
      <c r="A7" s="18" t="s">
        <v>230</v>
      </c>
      <c r="B7" s="38">
        <f>[2]AUTO!F8</f>
        <v>37041</v>
      </c>
      <c r="C7" s="38">
        <f>[2]AUTO!K8</f>
        <v>0</v>
      </c>
      <c r="D7" s="38">
        <f>[2]AUTO!N8</f>
        <v>0</v>
      </c>
      <c r="E7" s="38">
        <f>[2]AUTO!S8</f>
        <v>0</v>
      </c>
      <c r="F7" s="38"/>
      <c r="G7" s="38">
        <f>[2]AUTO!AD8</f>
        <v>0</v>
      </c>
      <c r="H7" s="38">
        <f>[2]AUTO!AE8</f>
        <v>379</v>
      </c>
      <c r="I7" s="38">
        <f>[2]AUTO!AF8</f>
        <v>0</v>
      </c>
      <c r="J7" s="38">
        <f>[2]AUTO!AG8</f>
        <v>0</v>
      </c>
      <c r="K7" s="38">
        <f>[2]AUTO!AJ8</f>
        <v>0</v>
      </c>
      <c r="L7" s="38">
        <f>[2]AUTO!AM8</f>
        <v>0</v>
      </c>
      <c r="M7" s="38">
        <f>[2]AUTO!AQ8</f>
        <v>0</v>
      </c>
      <c r="N7" s="38">
        <f>[2]AUTO!AR8</f>
        <v>0</v>
      </c>
      <c r="O7" s="38">
        <f t="shared" si="0"/>
        <v>37420</v>
      </c>
    </row>
    <row r="8" spans="1:15" x14ac:dyDescent="0.2">
      <c r="A8" s="18" t="s">
        <v>231</v>
      </c>
      <c r="B8" s="38">
        <f>[2]AUTO!F9</f>
        <v>4722</v>
      </c>
      <c r="C8" s="38">
        <f>[2]AUTO!K9</f>
        <v>0</v>
      </c>
      <c r="D8" s="38">
        <f>[2]AUTO!N9</f>
        <v>0</v>
      </c>
      <c r="E8" s="38">
        <f>[2]AUTO!S9</f>
        <v>0</v>
      </c>
      <c r="F8" s="38"/>
      <c r="G8" s="38">
        <f>[2]AUTO!AD9</f>
        <v>0</v>
      </c>
      <c r="H8" s="38">
        <f>[2]AUTO!AE9</f>
        <v>0</v>
      </c>
      <c r="I8" s="38">
        <f>[2]AUTO!AF9</f>
        <v>0</v>
      </c>
      <c r="J8" s="38">
        <f>[2]AUTO!AG9</f>
        <v>0</v>
      </c>
      <c r="K8" s="38">
        <f>[2]AUTO!AJ9</f>
        <v>0</v>
      </c>
      <c r="L8" s="38">
        <f>[2]AUTO!AM9</f>
        <v>0</v>
      </c>
      <c r="M8" s="38">
        <f>[2]AUTO!AQ9</f>
        <v>0</v>
      </c>
      <c r="N8" s="38">
        <f>[2]AUTO!AR9</f>
        <v>0</v>
      </c>
      <c r="O8" s="38">
        <f t="shared" si="0"/>
        <v>4722</v>
      </c>
    </row>
    <row r="9" spans="1:15" x14ac:dyDescent="0.2">
      <c r="A9" s="18" t="s">
        <v>232</v>
      </c>
      <c r="B9" s="38">
        <f>[2]AUTO!F10</f>
        <v>305857</v>
      </c>
      <c r="C9" s="38">
        <f>[2]AUTO!K10</f>
        <v>0</v>
      </c>
      <c r="D9" s="38">
        <f>[2]AUTO!N10</f>
        <v>0</v>
      </c>
      <c r="E9" s="38">
        <f>[2]AUTO!S10</f>
        <v>0</v>
      </c>
      <c r="F9" s="38"/>
      <c r="G9" s="38">
        <f>[2]AUTO!AD10</f>
        <v>0</v>
      </c>
      <c r="H9" s="38">
        <f>[2]AUTO!AE10</f>
        <v>0</v>
      </c>
      <c r="I9" s="38">
        <f>[2]AUTO!AF10</f>
        <v>0</v>
      </c>
      <c r="J9" s="38">
        <f>[2]AUTO!AG10</f>
        <v>0</v>
      </c>
      <c r="K9" s="38">
        <f>[2]AUTO!AJ10</f>
        <v>0</v>
      </c>
      <c r="L9" s="38">
        <f>[2]AUTO!AM10</f>
        <v>0</v>
      </c>
      <c r="M9" s="38">
        <f>[2]AUTO!AQ10</f>
        <v>0</v>
      </c>
      <c r="N9" s="38">
        <f>[2]AUTO!AR10</f>
        <v>0</v>
      </c>
      <c r="O9" s="38">
        <f t="shared" si="0"/>
        <v>305857</v>
      </c>
    </row>
    <row r="10" spans="1:15" x14ac:dyDescent="0.2">
      <c r="A10" s="18" t="s">
        <v>233</v>
      </c>
      <c r="B10" s="38">
        <f>[2]AUTO!F11</f>
        <v>328522</v>
      </c>
      <c r="C10" s="38">
        <f>[2]AUTO!K11</f>
        <v>52845</v>
      </c>
      <c r="D10" s="38">
        <f>[2]AUTO!N11</f>
        <v>0</v>
      </c>
      <c r="E10" s="38">
        <f>[2]AUTO!S11</f>
        <v>190431</v>
      </c>
      <c r="F10" s="38"/>
      <c r="G10" s="38">
        <f>[2]AUTO!AD11</f>
        <v>0</v>
      </c>
      <c r="H10" s="38">
        <f>[2]AUTO!AE11</f>
        <v>0</v>
      </c>
      <c r="I10" s="38">
        <f>[2]AUTO!AF11</f>
        <v>0</v>
      </c>
      <c r="J10" s="38">
        <f>[2]AUTO!AG11</f>
        <v>0</v>
      </c>
      <c r="K10" s="38">
        <f>[2]AUTO!AJ11</f>
        <v>0</v>
      </c>
      <c r="L10" s="38">
        <f>[2]AUTO!AM11</f>
        <v>0</v>
      </c>
      <c r="M10" s="38">
        <f>[2]AUTO!AQ11</f>
        <v>0</v>
      </c>
      <c r="N10" s="38">
        <f>[2]AUTO!AR11</f>
        <v>0</v>
      </c>
      <c r="O10" s="38">
        <f t="shared" si="0"/>
        <v>571798</v>
      </c>
    </row>
    <row r="11" spans="1:15" x14ac:dyDescent="0.2">
      <c r="A11" s="18" t="s">
        <v>234</v>
      </c>
      <c r="B11" s="38">
        <f>[2]AUTO!F12</f>
        <v>752180</v>
      </c>
      <c r="C11" s="38">
        <f>[2]AUTO!K12</f>
        <v>2908</v>
      </c>
      <c r="D11" s="38">
        <f>[2]AUTO!N12</f>
        <v>1053</v>
      </c>
      <c r="E11" s="38">
        <f>[2]AUTO!S12</f>
        <v>0</v>
      </c>
      <c r="F11" s="38"/>
      <c r="G11" s="38">
        <f>[2]AUTO!AD12</f>
        <v>0</v>
      </c>
      <c r="H11" s="38">
        <f>[2]AUTO!AE12</f>
        <v>0</v>
      </c>
      <c r="I11" s="38">
        <f>[2]AUTO!AF12</f>
        <v>0</v>
      </c>
      <c r="J11" s="38">
        <f>[2]AUTO!AG12</f>
        <v>0</v>
      </c>
      <c r="K11" s="38">
        <f>[2]AUTO!AJ12</f>
        <v>0</v>
      </c>
      <c r="L11" s="38">
        <f>[2]AUTO!AM12</f>
        <v>0</v>
      </c>
      <c r="M11" s="38">
        <f>[2]AUTO!AQ12</f>
        <v>0</v>
      </c>
      <c r="N11" s="38">
        <f>[2]AUTO!AR12</f>
        <v>0</v>
      </c>
      <c r="O11" s="38">
        <f t="shared" si="0"/>
        <v>756141</v>
      </c>
    </row>
    <row r="12" spans="1:15" x14ac:dyDescent="0.2">
      <c r="A12" s="74" t="s">
        <v>235</v>
      </c>
      <c r="B12" s="38">
        <f t="shared" ref="B12:N12" si="1">+B13+B14</f>
        <v>23775686</v>
      </c>
      <c r="C12" s="38">
        <f t="shared" si="1"/>
        <v>73588</v>
      </c>
      <c r="D12" s="38">
        <f t="shared" si="1"/>
        <v>57</v>
      </c>
      <c r="E12" s="38">
        <f t="shared" si="1"/>
        <v>744522</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24593853</v>
      </c>
    </row>
    <row r="13" spans="1:15" hidden="1" x14ac:dyDescent="0.2">
      <c r="A13" s="74" t="s">
        <v>236</v>
      </c>
      <c r="B13" s="38">
        <f>[2]AUTO!F14</f>
        <v>42866</v>
      </c>
      <c r="C13" s="38">
        <f>[2]AUTO!K14</f>
        <v>73588</v>
      </c>
      <c r="D13" s="38">
        <f>[2]AUTO!N14</f>
        <v>57</v>
      </c>
      <c r="E13" s="38">
        <f>[2]AUTO!S14</f>
        <v>744522</v>
      </c>
      <c r="F13" s="38"/>
      <c r="G13" s="38">
        <f>[2]AUTO!AD14</f>
        <v>0</v>
      </c>
      <c r="H13" s="38">
        <f>[2]AUTO!AE14</f>
        <v>0</v>
      </c>
      <c r="I13" s="38">
        <f>[2]AUTO!AF14</f>
        <v>0</v>
      </c>
      <c r="J13" s="38">
        <f>[2]AUTO!AG14</f>
        <v>0</v>
      </c>
      <c r="K13" s="38">
        <f>[2]AUTO!AJ14</f>
        <v>0</v>
      </c>
      <c r="L13" s="38">
        <f>[2]AUTO!AM14</f>
        <v>0</v>
      </c>
      <c r="M13" s="38">
        <f>[2]AUTO!AQ14</f>
        <v>0</v>
      </c>
      <c r="N13" s="38">
        <f>[2]AUTO!AR14</f>
        <v>0</v>
      </c>
      <c r="O13" s="38">
        <f t="shared" ref="O13:O19" si="2">SUM(B13:N13)</f>
        <v>861033</v>
      </c>
    </row>
    <row r="14" spans="1:15" hidden="1" x14ac:dyDescent="0.2">
      <c r="A14" s="74" t="s">
        <v>237</v>
      </c>
      <c r="B14" s="38">
        <f>[2]AUTO!F15</f>
        <v>23732820</v>
      </c>
      <c r="C14" s="38">
        <f>[2]AUTO!K15</f>
        <v>0</v>
      </c>
      <c r="D14" s="38">
        <f>[2]AUTO!N15</f>
        <v>0</v>
      </c>
      <c r="E14" s="38">
        <f>[2]AUTO!S15</f>
        <v>0</v>
      </c>
      <c r="F14" s="38"/>
      <c r="G14" s="38">
        <f>[2]AUTO!AD15</f>
        <v>0</v>
      </c>
      <c r="H14" s="38">
        <f>[2]AUTO!AE15</f>
        <v>0</v>
      </c>
      <c r="I14" s="38">
        <f>[2]AUTO!AF15</f>
        <v>0</v>
      </c>
      <c r="J14" s="38">
        <f>[2]AUTO!AG15</f>
        <v>0</v>
      </c>
      <c r="K14" s="38">
        <f>[2]AUTO!AJ15</f>
        <v>0</v>
      </c>
      <c r="L14" s="38">
        <f>[2]AUTO!AM15</f>
        <v>0</v>
      </c>
      <c r="M14" s="38">
        <f>[2]AUTO!AQ15</f>
        <v>0</v>
      </c>
      <c r="N14" s="38">
        <f>[2]AUTO!AR15</f>
        <v>0</v>
      </c>
      <c r="O14" s="38">
        <f t="shared" si="2"/>
        <v>23732820</v>
      </c>
    </row>
    <row r="15" spans="1:15" x14ac:dyDescent="0.2">
      <c r="A15" s="74" t="s">
        <v>238</v>
      </c>
      <c r="B15" s="38">
        <f>[2]AUTO!F16</f>
        <v>2527601</v>
      </c>
      <c r="C15" s="38">
        <f>[2]AUTO!K16</f>
        <v>0</v>
      </c>
      <c r="D15" s="38">
        <f>[2]AUTO!N16</f>
        <v>0</v>
      </c>
      <c r="E15" s="38">
        <f>[2]AUTO!S16</f>
        <v>0</v>
      </c>
      <c r="F15" s="38"/>
      <c r="G15" s="38">
        <f>[2]AUTO!AD16</f>
        <v>0</v>
      </c>
      <c r="H15" s="38">
        <f>[2]AUTO!AE16</f>
        <v>0</v>
      </c>
      <c r="I15" s="38">
        <f>[2]AUTO!AF16</f>
        <v>0</v>
      </c>
      <c r="J15" s="38">
        <f>[2]AUTO!AG16</f>
        <v>0</v>
      </c>
      <c r="K15" s="38">
        <f>[2]AUTO!AJ16</f>
        <v>0</v>
      </c>
      <c r="L15" s="38">
        <f>[2]AUTO!AM16</f>
        <v>0</v>
      </c>
      <c r="M15" s="38">
        <f>[2]AUTO!AQ16</f>
        <v>0</v>
      </c>
      <c r="N15" s="38">
        <f>[2]AUTO!AR16</f>
        <v>0</v>
      </c>
      <c r="O15" s="38">
        <f t="shared" si="2"/>
        <v>2527601</v>
      </c>
    </row>
    <row r="16" spans="1:15" x14ac:dyDescent="0.2">
      <c r="A16" s="74" t="s">
        <v>239</v>
      </c>
      <c r="B16" s="38">
        <f>[2]AUTO!F17</f>
        <v>32234</v>
      </c>
      <c r="C16" s="38">
        <f>[2]AUTO!K17</f>
        <v>0</v>
      </c>
      <c r="D16" s="38">
        <f>[2]AUTO!N17</f>
        <v>7023</v>
      </c>
      <c r="E16" s="38">
        <f>[2]AUTO!S17</f>
        <v>1041966</v>
      </c>
      <c r="F16" s="38"/>
      <c r="G16" s="38">
        <f>[2]AUTO!AD17</f>
        <v>0</v>
      </c>
      <c r="H16" s="38">
        <f>[2]AUTO!AE17</f>
        <v>0</v>
      </c>
      <c r="I16" s="38">
        <f>[2]AUTO!AF17</f>
        <v>0</v>
      </c>
      <c r="J16" s="38">
        <f>[2]AUTO!AG17</f>
        <v>0</v>
      </c>
      <c r="K16" s="38">
        <f>[2]AUTO!AJ17</f>
        <v>0</v>
      </c>
      <c r="L16" s="38">
        <f>[2]AUTO!AM17</f>
        <v>0</v>
      </c>
      <c r="M16" s="38">
        <f>[2]AUTO!AQ17</f>
        <v>0</v>
      </c>
      <c r="N16" s="38">
        <f>[2]AUTO!AR17</f>
        <v>0</v>
      </c>
      <c r="O16" s="38">
        <f t="shared" si="2"/>
        <v>1081223</v>
      </c>
    </row>
    <row r="17" spans="1:15" x14ac:dyDescent="0.2">
      <c r="A17" s="74" t="s">
        <v>240</v>
      </c>
      <c r="B17" s="38">
        <f>[2]AUTO!F18</f>
        <v>610640</v>
      </c>
      <c r="C17" s="38">
        <f>[2]AUTO!K18</f>
        <v>140139</v>
      </c>
      <c r="D17" s="38">
        <f>[2]AUTO!N18</f>
        <v>0</v>
      </c>
      <c r="E17" s="38">
        <f>[2]AUTO!S18</f>
        <v>82089</v>
      </c>
      <c r="F17" s="38"/>
      <c r="G17" s="38">
        <f>[2]AUTO!AD18</f>
        <v>0</v>
      </c>
      <c r="H17" s="38">
        <f>[2]AUTO!AE18</f>
        <v>0</v>
      </c>
      <c r="I17" s="38">
        <f>[2]AUTO!AF18</f>
        <v>0</v>
      </c>
      <c r="J17" s="38">
        <f>[2]AUTO!AG18</f>
        <v>0</v>
      </c>
      <c r="K17" s="38">
        <f>[2]AUTO!AJ18</f>
        <v>0</v>
      </c>
      <c r="L17" s="38">
        <f>[2]AUTO!AM18</f>
        <v>0</v>
      </c>
      <c r="M17" s="38">
        <f>[2]AUTO!AQ18</f>
        <v>0</v>
      </c>
      <c r="N17" s="38">
        <f>[2]AUTO!AR18</f>
        <v>0</v>
      </c>
      <c r="O17" s="38">
        <f t="shared" si="2"/>
        <v>832868</v>
      </c>
    </row>
    <row r="18" spans="1:15" x14ac:dyDescent="0.2">
      <c r="A18" s="74" t="s">
        <v>241</v>
      </c>
      <c r="B18" s="38">
        <f>[2]AUTO!F19</f>
        <v>561617</v>
      </c>
      <c r="C18" s="38">
        <f>[2]AUTO!K19</f>
        <v>103156</v>
      </c>
      <c r="D18" s="38">
        <f>[2]AUTO!N19</f>
        <v>3595961</v>
      </c>
      <c r="E18" s="38">
        <f>[2]AUTO!S19</f>
        <v>755486</v>
      </c>
      <c r="F18" s="38"/>
      <c r="G18" s="38">
        <f>[2]AUTO!AD19</f>
        <v>0</v>
      </c>
      <c r="H18" s="38">
        <f>[2]AUTO!AE19</f>
        <v>0</v>
      </c>
      <c r="I18" s="38">
        <f>[2]AUTO!AF19</f>
        <v>0</v>
      </c>
      <c r="J18" s="38">
        <f>[2]AUTO!AG19</f>
        <v>0</v>
      </c>
      <c r="K18" s="38">
        <f>[2]AUTO!AJ19</f>
        <v>0</v>
      </c>
      <c r="L18" s="38">
        <f>[2]AUTO!AM19</f>
        <v>0</v>
      </c>
      <c r="M18" s="38">
        <f>[2]AUTO!AQ19</f>
        <v>0</v>
      </c>
      <c r="N18" s="38">
        <f>[2]AUTO!AR19</f>
        <v>0</v>
      </c>
      <c r="O18" s="38">
        <f t="shared" si="2"/>
        <v>5016220</v>
      </c>
    </row>
    <row r="19" spans="1:15" x14ac:dyDescent="0.2">
      <c r="A19" s="74" t="s">
        <v>242</v>
      </c>
      <c r="B19" s="38">
        <f>[2]AUTO!F20</f>
        <v>113013</v>
      </c>
      <c r="C19" s="38">
        <f>[2]AUTO!K20</f>
        <v>0</v>
      </c>
      <c r="D19" s="38">
        <f>[2]AUTO!N20</f>
        <v>0</v>
      </c>
      <c r="E19" s="38">
        <f>[2]AUTO!S20</f>
        <v>0</v>
      </c>
      <c r="F19" s="38"/>
      <c r="G19" s="38">
        <f>[2]AUTO!AD20</f>
        <v>0</v>
      </c>
      <c r="H19" s="38">
        <f>[2]AUTO!AE20</f>
        <v>0</v>
      </c>
      <c r="I19" s="38">
        <f>[2]AUTO!AF20</f>
        <v>0</v>
      </c>
      <c r="J19" s="38">
        <f>[2]AUTO!AG20</f>
        <v>0</v>
      </c>
      <c r="K19" s="38">
        <f>[2]AUTO!AJ20</f>
        <v>0</v>
      </c>
      <c r="L19" s="38">
        <f>[2]AUTO!AM20</f>
        <v>0</v>
      </c>
      <c r="M19" s="38">
        <f>[2]AUTO!AQ20</f>
        <v>0</v>
      </c>
      <c r="N19" s="38">
        <f>[2]AUTO!AR20</f>
        <v>0</v>
      </c>
      <c r="O19" s="38">
        <f t="shared" si="2"/>
        <v>113013</v>
      </c>
    </row>
    <row r="20" spans="1:15" ht="12.75" customHeight="1" x14ac:dyDescent="0.2">
      <c r="A20" s="74" t="s">
        <v>243</v>
      </c>
      <c r="B20" s="38">
        <f t="shared" ref="B20:N20" si="3">+B21+B22</f>
        <v>1616928</v>
      </c>
      <c r="C20" s="38">
        <f t="shared" si="3"/>
        <v>39238</v>
      </c>
      <c r="D20" s="38">
        <f t="shared" si="3"/>
        <v>77148</v>
      </c>
      <c r="E20" s="38">
        <f t="shared" si="3"/>
        <v>422932</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2156246</v>
      </c>
    </row>
    <row r="21" spans="1:15" hidden="1" x14ac:dyDescent="0.2">
      <c r="A21" s="74" t="s">
        <v>236</v>
      </c>
      <c r="B21" s="38">
        <f>[2]AUTO!F22</f>
        <v>512930</v>
      </c>
      <c r="C21" s="38">
        <f>[2]AUTO!K22</f>
        <v>39140</v>
      </c>
      <c r="D21" s="38">
        <f>[2]AUTO!N22</f>
        <v>77148</v>
      </c>
      <c r="E21" s="38">
        <f>[2]AUTO!S22</f>
        <v>422932</v>
      </c>
      <c r="F21" s="38"/>
      <c r="G21" s="38">
        <f>[2]AUTO!AD22</f>
        <v>0</v>
      </c>
      <c r="H21" s="38">
        <f>[2]AUTO!AE22</f>
        <v>0</v>
      </c>
      <c r="I21" s="38">
        <f>[2]AUTO!AF22</f>
        <v>0</v>
      </c>
      <c r="J21" s="38">
        <f>[2]AUTO!AG22</f>
        <v>0</v>
      </c>
      <c r="K21" s="38">
        <f>[2]AUTO!AJ22</f>
        <v>0</v>
      </c>
      <c r="L21" s="38">
        <f>[2]AUTO!AM22</f>
        <v>0</v>
      </c>
      <c r="M21" s="38">
        <f>[2]AUTO!AQ22</f>
        <v>0</v>
      </c>
      <c r="N21" s="38">
        <f>[2]AUTO!AR22</f>
        <v>0</v>
      </c>
      <c r="O21" s="38">
        <f>SUM(B21:N21)</f>
        <v>1052150</v>
      </c>
    </row>
    <row r="22" spans="1:15" hidden="1" x14ac:dyDescent="0.2">
      <c r="A22" s="74" t="s">
        <v>237</v>
      </c>
      <c r="B22" s="38">
        <f>[2]AUTO!F23</f>
        <v>1103998</v>
      </c>
      <c r="C22" s="38">
        <f>[2]AUTO!K23</f>
        <v>98</v>
      </c>
      <c r="D22" s="38">
        <f>[2]AUTO!N23</f>
        <v>0</v>
      </c>
      <c r="E22" s="38">
        <f>[2]AUTO!S23</f>
        <v>0</v>
      </c>
      <c r="F22" s="38"/>
      <c r="G22" s="38">
        <f>[2]AUTO!AD23</f>
        <v>0</v>
      </c>
      <c r="H22" s="38">
        <f>[2]AUTO!AE23</f>
        <v>0</v>
      </c>
      <c r="I22" s="38">
        <f>[2]AUTO!AF23</f>
        <v>0</v>
      </c>
      <c r="J22" s="38">
        <f>[2]AUTO!AG23</f>
        <v>0</v>
      </c>
      <c r="K22" s="38">
        <f>[2]AUTO!AJ23</f>
        <v>0</v>
      </c>
      <c r="L22" s="38">
        <f>[2]AUTO!AM23</f>
        <v>0</v>
      </c>
      <c r="M22" s="38">
        <f>[2]AUTO!AQ23</f>
        <v>0</v>
      </c>
      <c r="N22" s="38">
        <f>[2]AUTO!AR23</f>
        <v>0</v>
      </c>
      <c r="O22" s="38">
        <f>SUM(B22:N22)</f>
        <v>1104096</v>
      </c>
    </row>
    <row r="23" spans="1:15" x14ac:dyDescent="0.2">
      <c r="A23" s="74" t="s">
        <v>244</v>
      </c>
      <c r="B23" s="38">
        <f>[2]AUTO!F24</f>
        <v>402398</v>
      </c>
      <c r="C23" s="38">
        <f>[2]AUTO!K24</f>
        <v>13870</v>
      </c>
      <c r="D23" s="38">
        <f>[2]AUTO!N24</f>
        <v>0</v>
      </c>
      <c r="E23" s="38">
        <f>[2]AUTO!S24</f>
        <v>1118815</v>
      </c>
      <c r="F23" s="38"/>
      <c r="G23" s="38">
        <f>[2]AUTO!AD24</f>
        <v>0</v>
      </c>
      <c r="H23" s="38">
        <f>[2]AUTO!AE24</f>
        <v>0</v>
      </c>
      <c r="I23" s="38">
        <f>[2]AUTO!AF24</f>
        <v>0</v>
      </c>
      <c r="J23" s="38">
        <f>[2]AUTO!AG24</f>
        <v>0</v>
      </c>
      <c r="K23" s="38">
        <f>[2]AUTO!AJ24</f>
        <v>0</v>
      </c>
      <c r="L23" s="38">
        <f>[2]AUTO!AM24</f>
        <v>0</v>
      </c>
      <c r="M23" s="38">
        <f>[2]AUTO!AQ24</f>
        <v>0</v>
      </c>
      <c r="N23" s="38">
        <f>[2]AUTO!AR24</f>
        <v>0</v>
      </c>
      <c r="O23" s="38">
        <f>SUM(B23:N23)</f>
        <v>1535083</v>
      </c>
    </row>
    <row r="24" spans="1:15" x14ac:dyDescent="0.2">
      <c r="A24" s="74" t="s">
        <v>245</v>
      </c>
      <c r="B24" s="38">
        <f>[2]AUTO!F25</f>
        <v>608477</v>
      </c>
      <c r="C24" s="38">
        <f>[2]AUTO!K25</f>
        <v>0</v>
      </c>
      <c r="D24" s="38">
        <f>[2]AUTO!N25</f>
        <v>0</v>
      </c>
      <c r="E24" s="38">
        <f>[2]AUTO!S25</f>
        <v>406389</v>
      </c>
      <c r="F24" s="38"/>
      <c r="G24" s="38">
        <f>[2]AUTO!AD25</f>
        <v>0</v>
      </c>
      <c r="H24" s="38">
        <f>[2]AUTO!AE25</f>
        <v>0</v>
      </c>
      <c r="I24" s="38">
        <f>[2]AUTO!AF25</f>
        <v>0</v>
      </c>
      <c r="J24" s="38">
        <f>[2]AUTO!AG25</f>
        <v>0</v>
      </c>
      <c r="K24" s="38">
        <f>[2]AUTO!AJ25</f>
        <v>8755</v>
      </c>
      <c r="L24" s="38">
        <f>[2]AUTO!AM25</f>
        <v>0</v>
      </c>
      <c r="M24" s="38">
        <f>[2]AUTO!AQ25</f>
        <v>0</v>
      </c>
      <c r="N24" s="38">
        <f>[2]AUTO!AR25</f>
        <v>0</v>
      </c>
      <c r="O24" s="38">
        <f>SUM(B24:N24)</f>
        <v>1023621</v>
      </c>
    </row>
    <row r="25" spans="1:15" x14ac:dyDescent="0.2">
      <c r="A25" s="74" t="s">
        <v>246</v>
      </c>
      <c r="B25" s="38">
        <f t="shared" ref="B25:N25" si="4">+B26+B27</f>
        <v>333452</v>
      </c>
      <c r="C25" s="38">
        <f t="shared" si="4"/>
        <v>0</v>
      </c>
      <c r="D25" s="38">
        <f t="shared" si="4"/>
        <v>11796</v>
      </c>
      <c r="E25" s="38">
        <f t="shared" si="4"/>
        <v>208711</v>
      </c>
      <c r="F25" s="38"/>
      <c r="G25" s="38">
        <f t="shared" si="4"/>
        <v>0</v>
      </c>
      <c r="H25" s="38">
        <f t="shared" si="4"/>
        <v>0</v>
      </c>
      <c r="I25" s="38">
        <f t="shared" si="4"/>
        <v>0</v>
      </c>
      <c r="J25" s="38">
        <f t="shared" si="4"/>
        <v>0</v>
      </c>
      <c r="K25" s="38">
        <f t="shared" si="4"/>
        <v>0</v>
      </c>
      <c r="L25" s="38">
        <f t="shared" si="4"/>
        <v>0</v>
      </c>
      <c r="M25" s="38">
        <f t="shared" si="4"/>
        <v>0</v>
      </c>
      <c r="N25" s="38">
        <f t="shared" si="4"/>
        <v>0</v>
      </c>
      <c r="O25" s="38">
        <f>+O26+O27</f>
        <v>553959</v>
      </c>
    </row>
    <row r="26" spans="1:15" hidden="1" x14ac:dyDescent="0.2">
      <c r="A26" s="74" t="s">
        <v>236</v>
      </c>
      <c r="B26" s="38">
        <f>[2]AUTO!F27</f>
        <v>208900</v>
      </c>
      <c r="C26" s="38">
        <f>[2]AUTO!K27</f>
        <v>0</v>
      </c>
      <c r="D26" s="38">
        <f>[2]AUTO!N27</f>
        <v>11796</v>
      </c>
      <c r="E26" s="38">
        <f>[2]AUTO!S27</f>
        <v>208711</v>
      </c>
      <c r="F26" s="38"/>
      <c r="G26" s="38">
        <f>[2]AUTO!AD27</f>
        <v>0</v>
      </c>
      <c r="H26" s="38">
        <f>[2]AUTO!AE27</f>
        <v>0</v>
      </c>
      <c r="I26" s="38">
        <f>[2]AUTO!AF27</f>
        <v>0</v>
      </c>
      <c r="J26" s="38">
        <f>[2]AUTO!AG27</f>
        <v>0</v>
      </c>
      <c r="K26" s="38">
        <f>[2]AUTO!AJ27</f>
        <v>0</v>
      </c>
      <c r="L26" s="38">
        <f>[2]AUTO!AM27</f>
        <v>0</v>
      </c>
      <c r="M26" s="38">
        <f>[2]AUTO!AQ27</f>
        <v>0</v>
      </c>
      <c r="N26" s="38">
        <f>[2]AUTO!AR27</f>
        <v>0</v>
      </c>
      <c r="O26" s="38">
        <f>SUM(B26:N26)</f>
        <v>429407</v>
      </c>
    </row>
    <row r="27" spans="1:15" hidden="1" x14ac:dyDescent="0.2">
      <c r="A27" s="74" t="s">
        <v>237</v>
      </c>
      <c r="B27" s="38">
        <f>[2]AUTO!F28</f>
        <v>124552</v>
      </c>
      <c r="C27" s="38">
        <f>[2]AUTO!K28</f>
        <v>0</v>
      </c>
      <c r="D27" s="38">
        <f>[2]AUTO!N28</f>
        <v>0</v>
      </c>
      <c r="E27" s="38">
        <f>[2]AUTO!S28</f>
        <v>0</v>
      </c>
      <c r="F27" s="38"/>
      <c r="G27" s="38">
        <f>[2]AUTO!AD28</f>
        <v>0</v>
      </c>
      <c r="H27" s="38">
        <f>[2]AUTO!AE28</f>
        <v>0</v>
      </c>
      <c r="I27" s="38">
        <f>[2]AUTO!AF28</f>
        <v>0</v>
      </c>
      <c r="J27" s="38">
        <f>[2]AUTO!AG28</f>
        <v>0</v>
      </c>
      <c r="K27" s="38">
        <f>[2]AUTO!AJ28</f>
        <v>0</v>
      </c>
      <c r="L27" s="38">
        <f>[2]AUTO!AM28</f>
        <v>0</v>
      </c>
      <c r="M27" s="38">
        <f>[2]AUTO!AQ28</f>
        <v>0</v>
      </c>
      <c r="N27" s="38">
        <f>[2]AUTO!AR28</f>
        <v>0</v>
      </c>
      <c r="O27" s="38">
        <f>SUM(B27:N27)</f>
        <v>124552</v>
      </c>
    </row>
    <row r="28" spans="1:15" x14ac:dyDescent="0.2">
      <c r="A28" s="74" t="s">
        <v>247</v>
      </c>
      <c r="B28" s="38">
        <f>[2]AUTO!F29</f>
        <v>230857</v>
      </c>
      <c r="C28" s="38">
        <f>[2]AUTO!K29</f>
        <v>0</v>
      </c>
      <c r="D28" s="38">
        <f>[2]AUTO!N29</f>
        <v>936905</v>
      </c>
      <c r="E28" s="38">
        <f>[2]AUTO!S29</f>
        <v>0</v>
      </c>
      <c r="F28" s="38"/>
      <c r="G28" s="38">
        <f>[2]AUTO!AD29</f>
        <v>0</v>
      </c>
      <c r="H28" s="38">
        <f>[2]AUTO!AE29</f>
        <v>0</v>
      </c>
      <c r="I28" s="38">
        <f>[2]AUTO!AF29</f>
        <v>0</v>
      </c>
      <c r="J28" s="38">
        <f>[2]AUTO!AG29</f>
        <v>0</v>
      </c>
      <c r="K28" s="38">
        <f>[2]AUTO!AJ29</f>
        <v>863410</v>
      </c>
      <c r="L28" s="38">
        <f>[2]AUTO!AM29</f>
        <v>814867</v>
      </c>
      <c r="M28" s="38">
        <f>[2]AUTO!AQ29</f>
        <v>0</v>
      </c>
      <c r="N28" s="38">
        <f>[2]AUTO!AR29</f>
        <v>0</v>
      </c>
      <c r="O28" s="38">
        <f>SUM(B28:N28)</f>
        <v>2846039</v>
      </c>
    </row>
    <row r="29" spans="1:15" x14ac:dyDescent="0.2">
      <c r="A29" s="74" t="s">
        <v>248</v>
      </c>
      <c r="B29" s="38">
        <f t="shared" ref="B29:N29" si="5">+B30+B31</f>
        <v>633440</v>
      </c>
      <c r="C29" s="38">
        <f t="shared" si="5"/>
        <v>0</v>
      </c>
      <c r="D29" s="38">
        <f t="shared" si="5"/>
        <v>64219</v>
      </c>
      <c r="E29" s="38">
        <f t="shared" si="5"/>
        <v>0</v>
      </c>
      <c r="F29" s="38">
        <f t="shared" si="5"/>
        <v>7301332</v>
      </c>
      <c r="G29" s="38">
        <f t="shared" si="5"/>
        <v>0</v>
      </c>
      <c r="H29" s="38">
        <f t="shared" si="5"/>
        <v>0</v>
      </c>
      <c r="I29" s="38">
        <f t="shared" si="5"/>
        <v>0</v>
      </c>
      <c r="J29" s="38">
        <f t="shared" si="5"/>
        <v>0</v>
      </c>
      <c r="K29" s="38">
        <f t="shared" si="5"/>
        <v>0</v>
      </c>
      <c r="L29" s="38">
        <f t="shared" si="5"/>
        <v>0</v>
      </c>
      <c r="M29" s="38">
        <f t="shared" si="5"/>
        <v>0</v>
      </c>
      <c r="N29" s="38">
        <f t="shared" si="5"/>
        <v>0</v>
      </c>
      <c r="O29" s="38">
        <f>+O30+O31</f>
        <v>7998991</v>
      </c>
    </row>
    <row r="30" spans="1:15" hidden="1" x14ac:dyDescent="0.2">
      <c r="A30" s="74" t="s">
        <v>236</v>
      </c>
      <c r="B30" s="38">
        <f>[2]AUTO!F31</f>
        <v>104419</v>
      </c>
      <c r="C30" s="38">
        <f>[2]AUTO!K31</f>
        <v>0</v>
      </c>
      <c r="D30" s="38">
        <f>[2]AUTO!N31</f>
        <v>64219</v>
      </c>
      <c r="E30" s="38">
        <f>[2]AUTO!S31</f>
        <v>0</v>
      </c>
      <c r="F30" s="38">
        <f>[2]AUTO!W31</f>
        <v>7301332</v>
      </c>
      <c r="G30" s="38">
        <f>[2]AUTO!AD31</f>
        <v>0</v>
      </c>
      <c r="H30" s="38">
        <f>[2]AUTO!AE31</f>
        <v>0</v>
      </c>
      <c r="I30" s="38">
        <f>[2]AUTO!AF31</f>
        <v>0</v>
      </c>
      <c r="J30" s="38">
        <f>[2]AUTO!AG31</f>
        <v>0</v>
      </c>
      <c r="K30" s="38">
        <f>[2]AUTO!AJ31</f>
        <v>0</v>
      </c>
      <c r="L30" s="38">
        <f>[2]AUTO!AM31</f>
        <v>0</v>
      </c>
      <c r="M30" s="38">
        <f>[2]AUTO!AQ31</f>
        <v>0</v>
      </c>
      <c r="N30" s="38">
        <f>[2]AUTO!AR31</f>
        <v>0</v>
      </c>
      <c r="O30" s="38">
        <f t="shared" ref="O30:O46" si="6">SUM(B30:N30)</f>
        <v>7469970</v>
      </c>
    </row>
    <row r="31" spans="1:15" hidden="1" x14ac:dyDescent="0.2">
      <c r="A31" s="74" t="s">
        <v>237</v>
      </c>
      <c r="B31" s="38">
        <f>[2]AUTO!F32</f>
        <v>529021</v>
      </c>
      <c r="C31" s="38">
        <f>[2]AUTO!K32</f>
        <v>0</v>
      </c>
      <c r="D31" s="38">
        <f>[2]AUTO!N32</f>
        <v>0</v>
      </c>
      <c r="E31" s="38">
        <f>[2]AUTO!S32</f>
        <v>0</v>
      </c>
      <c r="F31" s="38">
        <f>[2]AUTO!W32</f>
        <v>0</v>
      </c>
      <c r="G31" s="38">
        <f>[2]AUTO!AD32</f>
        <v>0</v>
      </c>
      <c r="H31" s="38">
        <f>[2]AUTO!AE32</f>
        <v>0</v>
      </c>
      <c r="I31" s="38">
        <f>[2]AUTO!AF32</f>
        <v>0</v>
      </c>
      <c r="J31" s="38">
        <f>[2]AUTO!AG32</f>
        <v>0</v>
      </c>
      <c r="K31" s="38">
        <f>[2]AUTO!AJ32</f>
        <v>0</v>
      </c>
      <c r="L31" s="38">
        <f>[2]AUTO!AM32</f>
        <v>0</v>
      </c>
      <c r="M31" s="38">
        <f>[2]AUTO!AQ32</f>
        <v>0</v>
      </c>
      <c r="N31" s="38">
        <f>[2]AUTO!AR32</f>
        <v>0</v>
      </c>
      <c r="O31" s="38">
        <f t="shared" si="6"/>
        <v>529021</v>
      </c>
    </row>
    <row r="32" spans="1:15" x14ac:dyDescent="0.2">
      <c r="A32" s="74" t="s">
        <v>249</v>
      </c>
      <c r="B32" s="38">
        <f>[2]AUTO!F33</f>
        <v>212198</v>
      </c>
      <c r="C32" s="38">
        <f>[2]AUTO!K33</f>
        <v>262103</v>
      </c>
      <c r="D32" s="38">
        <f>[2]AUTO!N33</f>
        <v>51795</v>
      </c>
      <c r="E32" s="38">
        <f>[2]AUTO!S33</f>
        <v>0</v>
      </c>
      <c r="F32" s="38"/>
      <c r="G32" s="38">
        <f>[2]AUTO!AD33</f>
        <v>0</v>
      </c>
      <c r="H32" s="38">
        <f>[2]AUTO!AE33</f>
        <v>0</v>
      </c>
      <c r="I32" s="38">
        <f>[2]AUTO!AF33</f>
        <v>0</v>
      </c>
      <c r="J32" s="38">
        <f>[2]AUTO!AG33</f>
        <v>0</v>
      </c>
      <c r="K32" s="38">
        <f>[2]AUTO!AJ33</f>
        <v>0</v>
      </c>
      <c r="L32" s="38">
        <f>[2]AUTO!AM33</f>
        <v>0</v>
      </c>
      <c r="M32" s="38">
        <f>[2]AUTO!AQ33</f>
        <v>0</v>
      </c>
      <c r="N32" s="38">
        <f>[2]AUTO!AR33</f>
        <v>0</v>
      </c>
      <c r="O32" s="38">
        <f t="shared" si="6"/>
        <v>526096</v>
      </c>
    </row>
    <row r="33" spans="1:15" x14ac:dyDescent="0.2">
      <c r="A33" s="74" t="s">
        <v>250</v>
      </c>
      <c r="B33" s="38">
        <f>[2]AUTO!F34</f>
        <v>103933</v>
      </c>
      <c r="C33" s="38">
        <f>[2]AUTO!K34</f>
        <v>204404</v>
      </c>
      <c r="D33" s="38">
        <f>[2]AUTO!N34</f>
        <v>106572</v>
      </c>
      <c r="E33" s="38">
        <f>[2]AUTO!S34</f>
        <v>0</v>
      </c>
      <c r="F33" s="38"/>
      <c r="G33" s="38">
        <f>[2]AUTO!AD34</f>
        <v>0</v>
      </c>
      <c r="H33" s="38">
        <f>[2]AUTO!AE34</f>
        <v>0</v>
      </c>
      <c r="I33" s="38">
        <f>[2]AUTO!AF34</f>
        <v>0</v>
      </c>
      <c r="J33" s="38">
        <f>[2]AUTO!AG34</f>
        <v>0</v>
      </c>
      <c r="K33" s="38">
        <f>[2]AUTO!AJ34</f>
        <v>20516</v>
      </c>
      <c r="L33" s="38">
        <f>[2]AUTO!AM34</f>
        <v>0</v>
      </c>
      <c r="M33" s="38">
        <f>[2]AUTO!AQ34</f>
        <v>0</v>
      </c>
      <c r="N33" s="38">
        <f>[2]AUTO!AR34</f>
        <v>0</v>
      </c>
      <c r="O33" s="38">
        <f t="shared" si="6"/>
        <v>435425</v>
      </c>
    </row>
    <row r="34" spans="1:15" x14ac:dyDescent="0.2">
      <c r="A34" s="74" t="s">
        <v>251</v>
      </c>
      <c r="B34" s="38">
        <f>[2]AUTO!F35</f>
        <v>28486</v>
      </c>
      <c r="C34" s="38">
        <f>[2]AUTO!K35</f>
        <v>0</v>
      </c>
      <c r="D34" s="38">
        <f>[2]AUTO!N35</f>
        <v>0</v>
      </c>
      <c r="E34" s="38">
        <f>[2]AUTO!S35</f>
        <v>2250</v>
      </c>
      <c r="F34" s="38"/>
      <c r="G34" s="38">
        <f>[2]AUTO!AD35</f>
        <v>0</v>
      </c>
      <c r="H34" s="38">
        <f>[2]AUTO!AE35</f>
        <v>0</v>
      </c>
      <c r="I34" s="38">
        <f>[2]AUTO!AF35</f>
        <v>0</v>
      </c>
      <c r="J34" s="38">
        <f>[2]AUTO!AG35</f>
        <v>0</v>
      </c>
      <c r="K34" s="38">
        <f>[2]AUTO!AJ35</f>
        <v>0</v>
      </c>
      <c r="L34" s="38">
        <f>[2]AUTO!AM35</f>
        <v>0</v>
      </c>
      <c r="M34" s="38">
        <f>[2]AUTO!AQ35</f>
        <v>0</v>
      </c>
      <c r="N34" s="38">
        <f>[2]AUTO!AR35</f>
        <v>0</v>
      </c>
      <c r="O34" s="38">
        <f t="shared" si="6"/>
        <v>30736</v>
      </c>
    </row>
    <row r="35" spans="1:15" x14ac:dyDescent="0.2">
      <c r="A35" s="74" t="s">
        <v>252</v>
      </c>
      <c r="B35" s="38">
        <f>[2]AUTO!F36</f>
        <v>118031</v>
      </c>
      <c r="C35" s="38">
        <f>[2]AUTO!K36</f>
        <v>0</v>
      </c>
      <c r="D35" s="38">
        <f>[2]AUTO!N36</f>
        <v>242</v>
      </c>
      <c r="E35" s="38">
        <f>[2]AUTO!S36</f>
        <v>21321</v>
      </c>
      <c r="F35" s="38"/>
      <c r="G35" s="38">
        <f>[2]AUTO!AD36</f>
        <v>0</v>
      </c>
      <c r="H35" s="38">
        <f>[2]AUTO!AE36</f>
        <v>0</v>
      </c>
      <c r="I35" s="38">
        <f>[2]AUTO!AF36</f>
        <v>0</v>
      </c>
      <c r="J35" s="38">
        <f>[2]AUTO!AG36</f>
        <v>0</v>
      </c>
      <c r="K35" s="38">
        <f>[2]AUTO!AJ36</f>
        <v>0</v>
      </c>
      <c r="L35" s="38">
        <f>[2]AUTO!AM36</f>
        <v>0</v>
      </c>
      <c r="M35" s="38">
        <f>[2]AUTO!AQ36</f>
        <v>0</v>
      </c>
      <c r="N35" s="38">
        <f>[2]AUTO!AR36</f>
        <v>0</v>
      </c>
      <c r="O35" s="38">
        <f t="shared" si="6"/>
        <v>139594</v>
      </c>
    </row>
    <row r="36" spans="1:15" x14ac:dyDescent="0.2">
      <c r="A36" s="74" t="s">
        <v>253</v>
      </c>
      <c r="B36" s="38">
        <f>[2]AUTO!F37</f>
        <v>148993</v>
      </c>
      <c r="C36" s="38">
        <f>[2]AUTO!K37</f>
        <v>116141</v>
      </c>
      <c r="D36" s="38">
        <f>[2]AUTO!N37</f>
        <v>2392982</v>
      </c>
      <c r="E36" s="38">
        <f>[2]AUTO!S37</f>
        <v>698707</v>
      </c>
      <c r="F36" s="38">
        <f>[2]AUTO!W37</f>
        <v>0</v>
      </c>
      <c r="G36" s="38">
        <f>[2]AUTO!AD37</f>
        <v>0</v>
      </c>
      <c r="H36" s="38">
        <f>[2]AUTO!AE37</f>
        <v>0</v>
      </c>
      <c r="I36" s="38">
        <f>[2]AUTO!AF37</f>
        <v>0</v>
      </c>
      <c r="J36" s="38">
        <f>[2]AUTO!AG37</f>
        <v>0</v>
      </c>
      <c r="K36" s="38">
        <f>[2]AUTO!AJ37</f>
        <v>0</v>
      </c>
      <c r="L36" s="38">
        <f>[2]AUTO!AM37</f>
        <v>0</v>
      </c>
      <c r="M36" s="38">
        <f>[2]AUTO!AQ37</f>
        <v>0</v>
      </c>
      <c r="N36" s="38">
        <f>[2]AUTO!AR37</f>
        <v>0</v>
      </c>
      <c r="O36" s="38">
        <f t="shared" si="6"/>
        <v>3356823</v>
      </c>
    </row>
    <row r="37" spans="1:15" x14ac:dyDescent="0.2">
      <c r="A37" s="74" t="s">
        <v>254</v>
      </c>
      <c r="B37" s="38">
        <f>[2]AUTO!F38</f>
        <v>150546</v>
      </c>
      <c r="C37" s="38">
        <f>[2]AUTO!K38</f>
        <v>37079</v>
      </c>
      <c r="D37" s="38">
        <f>[2]AUTO!N38</f>
        <v>0</v>
      </c>
      <c r="E37" s="38">
        <f>[2]AUTO!S38</f>
        <v>5700</v>
      </c>
      <c r="F37" s="38"/>
      <c r="G37" s="38">
        <f>[2]AUTO!AD38</f>
        <v>0</v>
      </c>
      <c r="H37" s="38">
        <f>[2]AUTO!AE38</f>
        <v>0</v>
      </c>
      <c r="I37" s="38">
        <f>[2]AUTO!AF38</f>
        <v>0</v>
      </c>
      <c r="J37" s="38">
        <f>[2]AUTO!AG38</f>
        <v>0</v>
      </c>
      <c r="K37" s="38">
        <f>[2]AUTO!AJ38</f>
        <v>0</v>
      </c>
      <c r="L37" s="38">
        <f>[2]AUTO!AM38</f>
        <v>0</v>
      </c>
      <c r="M37" s="38">
        <f>[2]AUTO!AQ38</f>
        <v>0</v>
      </c>
      <c r="N37" s="38">
        <f>[2]AUTO!AR38</f>
        <v>0</v>
      </c>
      <c r="O37" s="38">
        <f t="shared" si="6"/>
        <v>193325</v>
      </c>
    </row>
    <row r="38" spans="1:15" x14ac:dyDescent="0.2">
      <c r="A38" s="74" t="s">
        <v>255</v>
      </c>
      <c r="B38" s="38">
        <f>[2]AUTO!F39</f>
        <v>48116</v>
      </c>
      <c r="C38" s="38">
        <f>[2]AUTO!K39</f>
        <v>0</v>
      </c>
      <c r="D38" s="38">
        <f>[2]AUTO!N39</f>
        <v>0</v>
      </c>
      <c r="E38" s="38">
        <f>[2]AUTO!S39</f>
        <v>0</v>
      </c>
      <c r="F38" s="38"/>
      <c r="G38" s="38">
        <f>[2]AUTO!AD39</f>
        <v>0</v>
      </c>
      <c r="H38" s="38">
        <f>[2]AUTO!AE39</f>
        <v>0</v>
      </c>
      <c r="I38" s="38">
        <f>[2]AUTO!AF39</f>
        <v>0</v>
      </c>
      <c r="J38" s="38">
        <f>[2]AUTO!AG39</f>
        <v>0</v>
      </c>
      <c r="K38" s="38">
        <f>[2]AUTO!AJ39</f>
        <v>0</v>
      </c>
      <c r="L38" s="38">
        <f>[2]AUTO!AM39</f>
        <v>0</v>
      </c>
      <c r="M38" s="38">
        <f>[2]AUTO!AQ39</f>
        <v>0</v>
      </c>
      <c r="N38" s="38">
        <f>[2]AUTO!AR39</f>
        <v>0</v>
      </c>
      <c r="O38" s="38">
        <f t="shared" si="6"/>
        <v>48116</v>
      </c>
    </row>
    <row r="39" spans="1:15" x14ac:dyDescent="0.2">
      <c r="A39" s="74" t="s">
        <v>256</v>
      </c>
      <c r="B39" s="38">
        <f>[2]AUTO!F40</f>
        <v>220261</v>
      </c>
      <c r="C39" s="38">
        <f>[2]AUTO!K40</f>
        <v>0</v>
      </c>
      <c r="D39" s="38">
        <f>[2]AUTO!N40</f>
        <v>0</v>
      </c>
      <c r="E39" s="38">
        <f>[2]AUTO!S40</f>
        <v>0</v>
      </c>
      <c r="F39" s="38"/>
      <c r="G39" s="38">
        <f>[2]AUTO!AD40</f>
        <v>0</v>
      </c>
      <c r="H39" s="38">
        <f>[2]AUTO!AE40</f>
        <v>0</v>
      </c>
      <c r="I39" s="38">
        <f>[2]AUTO!AF40</f>
        <v>0</v>
      </c>
      <c r="J39" s="38">
        <f>[2]AUTO!AG40</f>
        <v>0</v>
      </c>
      <c r="K39" s="38">
        <f>[2]AUTO!AJ40</f>
        <v>0</v>
      </c>
      <c r="L39" s="38">
        <f>[2]AUTO!AM40</f>
        <v>0</v>
      </c>
      <c r="M39" s="38">
        <f>[2]AUTO!AQ40</f>
        <v>0</v>
      </c>
      <c r="N39" s="38">
        <f>[2]AUTO!AR40</f>
        <v>0</v>
      </c>
      <c r="O39" s="38">
        <f t="shared" si="6"/>
        <v>220261</v>
      </c>
    </row>
    <row r="40" spans="1:15" hidden="1" x14ac:dyDescent="0.2">
      <c r="A40" s="74" t="s">
        <v>257</v>
      </c>
      <c r="B40" s="38">
        <f>[2]AUTO!F41</f>
        <v>0</v>
      </c>
      <c r="C40" s="38">
        <f>[2]AUTO!K41</f>
        <v>0</v>
      </c>
      <c r="D40" s="38">
        <f>[2]AUTO!N41</f>
        <v>0</v>
      </c>
      <c r="E40" s="38">
        <f>[2]AUTO!S41</f>
        <v>0</v>
      </c>
      <c r="F40" s="38"/>
      <c r="G40" s="38">
        <f>[2]AUTO!AD41</f>
        <v>0</v>
      </c>
      <c r="H40" s="38">
        <f>[2]AUTO!AE41</f>
        <v>0</v>
      </c>
      <c r="I40" s="38">
        <f>[2]AUTO!AF41</f>
        <v>0</v>
      </c>
      <c r="J40" s="38">
        <f>[2]AUTO!AG41</f>
        <v>0</v>
      </c>
      <c r="K40" s="38">
        <f>[2]AUTO!AJ41</f>
        <v>0</v>
      </c>
      <c r="L40" s="38">
        <f>[2]AUTO!AM41</f>
        <v>0</v>
      </c>
      <c r="M40" s="38">
        <f>[2]AUTO!AQ41</f>
        <v>0</v>
      </c>
      <c r="N40" s="38">
        <f>[2]AUTO!AR41</f>
        <v>0</v>
      </c>
      <c r="O40" s="38">
        <f t="shared" si="6"/>
        <v>0</v>
      </c>
    </row>
    <row r="41" spans="1:15" x14ac:dyDescent="0.2">
      <c r="A41" s="74" t="s">
        <v>258</v>
      </c>
      <c r="B41" s="38">
        <f>[2]AUTO!F42</f>
        <v>863436</v>
      </c>
      <c r="C41" s="38">
        <f>[2]AUTO!K42</f>
        <v>0</v>
      </c>
      <c r="D41" s="38">
        <f>[2]AUTO!N42</f>
        <v>0</v>
      </c>
      <c r="E41" s="38">
        <f>[2]AUTO!S42</f>
        <v>0</v>
      </c>
      <c r="F41" s="38"/>
      <c r="G41" s="38">
        <f>[2]AUTO!AD42</f>
        <v>0</v>
      </c>
      <c r="H41" s="38">
        <f>[2]AUTO!AE42</f>
        <v>0</v>
      </c>
      <c r="I41" s="38">
        <f>[2]AUTO!AF42</f>
        <v>0</v>
      </c>
      <c r="J41" s="38">
        <f>[2]AUTO!AG42</f>
        <v>0</v>
      </c>
      <c r="K41" s="38">
        <f>[2]AUTO!AJ42</f>
        <v>0</v>
      </c>
      <c r="L41" s="38">
        <f>[2]AUTO!AM42</f>
        <v>0</v>
      </c>
      <c r="M41" s="38">
        <f>[2]AUTO!AQ42</f>
        <v>0</v>
      </c>
      <c r="N41" s="38">
        <f>[2]AUTO!AR42</f>
        <v>0</v>
      </c>
      <c r="O41" s="38">
        <f t="shared" si="6"/>
        <v>863436</v>
      </c>
    </row>
    <row r="42" spans="1:15" x14ac:dyDescent="0.2">
      <c r="A42" s="74" t="s">
        <v>259</v>
      </c>
      <c r="B42" s="38">
        <f>[2]AUTO!F43</f>
        <v>68884</v>
      </c>
      <c r="C42" s="38">
        <f>[2]AUTO!K43</f>
        <v>0</v>
      </c>
      <c r="D42" s="38">
        <f>[2]AUTO!N43</f>
        <v>0</v>
      </c>
      <c r="E42" s="38">
        <f>[2]AUTO!S43</f>
        <v>0</v>
      </c>
      <c r="F42" s="38"/>
      <c r="G42" s="38">
        <f>[2]AUTO!AD43</f>
        <v>0</v>
      </c>
      <c r="H42" s="38">
        <f>[2]AUTO!AE43</f>
        <v>0</v>
      </c>
      <c r="I42" s="38">
        <f>[2]AUTO!AF43</f>
        <v>0</v>
      </c>
      <c r="J42" s="38">
        <f>[2]AUTO!AG43</f>
        <v>0</v>
      </c>
      <c r="K42" s="38">
        <f>[2]AUTO!AJ43</f>
        <v>0</v>
      </c>
      <c r="L42" s="38">
        <f>[2]AUTO!AM43</f>
        <v>0</v>
      </c>
      <c r="M42" s="38">
        <f>[2]AUTO!AQ43</f>
        <v>0</v>
      </c>
      <c r="N42" s="38">
        <f>[2]AUTO!AR43</f>
        <v>0</v>
      </c>
      <c r="O42" s="38">
        <f t="shared" si="6"/>
        <v>68884</v>
      </c>
    </row>
    <row r="43" spans="1:15" x14ac:dyDescent="0.2">
      <c r="A43" s="74" t="s">
        <v>260</v>
      </c>
      <c r="B43" s="38">
        <f>[2]AUTO!F44</f>
        <v>447827</v>
      </c>
      <c r="C43" s="38">
        <f>[2]AUTO!K44</f>
        <v>5528</v>
      </c>
      <c r="D43" s="38">
        <f>[2]AUTO!N44</f>
        <v>0</v>
      </c>
      <c r="E43" s="38">
        <f>[2]AUTO!S44</f>
        <v>0</v>
      </c>
      <c r="F43" s="38"/>
      <c r="G43" s="38">
        <f>[2]AUTO!AD44</f>
        <v>0</v>
      </c>
      <c r="H43" s="38">
        <f>[2]AUTO!AE44</f>
        <v>0</v>
      </c>
      <c r="I43" s="38">
        <f>[2]AUTO!AF44</f>
        <v>0</v>
      </c>
      <c r="J43" s="38">
        <f>[2]AUTO!AG44</f>
        <v>0</v>
      </c>
      <c r="K43" s="38">
        <f>[2]AUTO!AJ44</f>
        <v>0</v>
      </c>
      <c r="L43" s="38">
        <f>[2]AUTO!AM44</f>
        <v>0</v>
      </c>
      <c r="M43" s="38">
        <f>[2]AUTO!AQ44</f>
        <v>0</v>
      </c>
      <c r="N43" s="38">
        <f>[2]AUTO!AR44</f>
        <v>0</v>
      </c>
      <c r="O43" s="38">
        <f t="shared" si="6"/>
        <v>453355</v>
      </c>
    </row>
    <row r="44" spans="1:15" x14ac:dyDescent="0.2">
      <c r="A44" s="74" t="s">
        <v>261</v>
      </c>
      <c r="B44" s="38">
        <f>[2]AUTO!F45</f>
        <v>159733</v>
      </c>
      <c r="C44" s="38">
        <f>[2]AUTO!K45</f>
        <v>0</v>
      </c>
      <c r="D44" s="38">
        <f>[2]AUTO!N45</f>
        <v>0</v>
      </c>
      <c r="E44" s="38">
        <f>[2]AUTO!S45</f>
        <v>0</v>
      </c>
      <c r="F44" s="38"/>
      <c r="G44" s="38">
        <f>[2]AUTO!AD45</f>
        <v>0</v>
      </c>
      <c r="H44" s="38">
        <f>[2]AUTO!AE45</f>
        <v>0</v>
      </c>
      <c r="I44" s="38">
        <f>[2]AUTO!AF45</f>
        <v>0</v>
      </c>
      <c r="J44" s="38">
        <f>[2]AUTO!AG45</f>
        <v>0</v>
      </c>
      <c r="K44" s="38">
        <f>[2]AUTO!AJ45</f>
        <v>0</v>
      </c>
      <c r="L44" s="38">
        <f>[2]AUTO!AM45</f>
        <v>0</v>
      </c>
      <c r="M44" s="38">
        <f>[2]AUTO!AQ45</f>
        <v>0</v>
      </c>
      <c r="N44" s="38">
        <f>[2]AUTO!AR45</f>
        <v>0</v>
      </c>
      <c r="O44" s="38">
        <f t="shared" si="6"/>
        <v>159733</v>
      </c>
    </row>
    <row r="45" spans="1:15" x14ac:dyDescent="0.2">
      <c r="A45" s="74" t="s">
        <v>262</v>
      </c>
      <c r="B45" s="38">
        <f>[2]AUTO!F46</f>
        <v>69100</v>
      </c>
      <c r="C45" s="38">
        <f>[2]AUTO!K46</f>
        <v>0</v>
      </c>
      <c r="D45" s="38">
        <f>[2]AUTO!N46</f>
        <v>0</v>
      </c>
      <c r="E45" s="38">
        <f>[2]AUTO!S46</f>
        <v>0</v>
      </c>
      <c r="F45" s="38"/>
      <c r="G45" s="38">
        <f>[2]AUTO!AD46</f>
        <v>0</v>
      </c>
      <c r="H45" s="38">
        <f>[2]AUTO!AE46</f>
        <v>0</v>
      </c>
      <c r="I45" s="38">
        <f>[2]AUTO!AF46</f>
        <v>0</v>
      </c>
      <c r="J45" s="38">
        <f>[2]AUTO!AG46</f>
        <v>0</v>
      </c>
      <c r="K45" s="38">
        <f>[2]AUTO!AJ46</f>
        <v>0</v>
      </c>
      <c r="L45" s="38">
        <f>[2]AUTO!AM46</f>
        <v>0</v>
      </c>
      <c r="M45" s="38">
        <f>[2]AUTO!AQ46</f>
        <v>0</v>
      </c>
      <c r="N45" s="38">
        <f>[2]AUTO!AR46</f>
        <v>0</v>
      </c>
      <c r="O45" s="38">
        <f t="shared" si="6"/>
        <v>69100</v>
      </c>
    </row>
    <row r="46" spans="1:15" x14ac:dyDescent="0.2">
      <c r="A46" s="74" t="s">
        <v>263</v>
      </c>
      <c r="B46" s="38">
        <f>[2]AUTO!F47</f>
        <v>22925</v>
      </c>
      <c r="C46" s="38">
        <f>[2]AUTO!K47</f>
        <v>0</v>
      </c>
      <c r="D46" s="38">
        <f>[2]AUTO!N47</f>
        <v>0</v>
      </c>
      <c r="E46" s="38">
        <f>[2]AUTO!S47</f>
        <v>0</v>
      </c>
      <c r="F46" s="38"/>
      <c r="G46" s="38">
        <f>[2]AUTO!AD47</f>
        <v>0</v>
      </c>
      <c r="H46" s="38">
        <f>[2]AUTO!AE47</f>
        <v>0</v>
      </c>
      <c r="I46" s="38">
        <f>[2]AUTO!AF47</f>
        <v>0</v>
      </c>
      <c r="J46" s="38">
        <f>[2]AUTO!AG47</f>
        <v>0</v>
      </c>
      <c r="K46" s="38">
        <f>[2]AUTO!AJ47</f>
        <v>0</v>
      </c>
      <c r="L46" s="38">
        <f>[2]AUTO!AM47</f>
        <v>0</v>
      </c>
      <c r="M46" s="38">
        <f>[2]AUTO!AQ47</f>
        <v>0</v>
      </c>
      <c r="N46" s="38">
        <f>[2]AUTO!AR47</f>
        <v>0</v>
      </c>
      <c r="O46" s="38">
        <f t="shared" si="6"/>
        <v>22925</v>
      </c>
    </row>
    <row r="47" spans="1:15" hidden="1" x14ac:dyDescent="0.2">
      <c r="A47" s="74"/>
      <c r="B47" s="38"/>
      <c r="C47" s="38"/>
      <c r="D47" s="38"/>
      <c r="E47" s="38"/>
      <c r="F47" s="38"/>
      <c r="G47" s="38"/>
      <c r="H47" s="38"/>
      <c r="I47" s="38"/>
      <c r="J47" s="38"/>
      <c r="K47" s="38"/>
      <c r="L47" s="38"/>
      <c r="M47" s="38"/>
      <c r="N47" s="38"/>
      <c r="O47" s="38"/>
    </row>
    <row r="48" spans="1:15" x14ac:dyDescent="0.2">
      <c r="A48" s="74" t="s">
        <v>264</v>
      </c>
      <c r="B48" s="46">
        <f>SUM(B49:B52)+SUM(B55:B67)+SUM(B72:B89)</f>
        <v>362897</v>
      </c>
      <c r="C48" s="46">
        <f t="shared" ref="C48:O48" si="7">SUM(C49:C52)+SUM(C55:C67)+SUM(C72:C89)</f>
        <v>90257</v>
      </c>
      <c r="D48" s="46">
        <f t="shared" si="7"/>
        <v>23672</v>
      </c>
      <c r="E48" s="46">
        <f t="shared" si="7"/>
        <v>3803818</v>
      </c>
      <c r="F48" s="46">
        <f t="shared" si="7"/>
        <v>0</v>
      </c>
      <c r="G48" s="46">
        <f t="shared" si="7"/>
        <v>0</v>
      </c>
      <c r="H48" s="46">
        <f t="shared" si="7"/>
        <v>0</v>
      </c>
      <c r="I48" s="46">
        <f t="shared" si="7"/>
        <v>0</v>
      </c>
      <c r="J48" s="46">
        <f t="shared" si="7"/>
        <v>0</v>
      </c>
      <c r="K48" s="46">
        <f t="shared" si="7"/>
        <v>0</v>
      </c>
      <c r="L48" s="46">
        <f t="shared" si="7"/>
        <v>0</v>
      </c>
      <c r="M48" s="46">
        <f t="shared" si="7"/>
        <v>0</v>
      </c>
      <c r="N48" s="46">
        <f t="shared" si="7"/>
        <v>0</v>
      </c>
      <c r="O48" s="46">
        <f t="shared" si="7"/>
        <v>4280644</v>
      </c>
    </row>
    <row r="49" spans="1:15" hidden="1" x14ac:dyDescent="0.2">
      <c r="A49" s="74" t="s">
        <v>96</v>
      </c>
      <c r="B49" s="38">
        <f>[2]AUTO!F50</f>
        <v>0</v>
      </c>
      <c r="C49" s="38">
        <f>[2]AUTO!K50</f>
        <v>0</v>
      </c>
      <c r="D49" s="38">
        <f>[2]AUTO!N50</f>
        <v>0</v>
      </c>
      <c r="E49" s="38">
        <f>[2]AUTO!S50</f>
        <v>0</v>
      </c>
      <c r="F49" s="38"/>
      <c r="G49" s="38">
        <f>[2]AUTO!AD50</f>
        <v>0</v>
      </c>
      <c r="H49" s="38">
        <f>[2]AUTO!AE50</f>
        <v>0</v>
      </c>
      <c r="I49" s="38">
        <f>[2]AUTO!AF50</f>
        <v>0</v>
      </c>
      <c r="J49" s="38">
        <f>[2]AUTO!AG50</f>
        <v>0</v>
      </c>
      <c r="K49" s="38">
        <f>[2]AUTO!AJ50</f>
        <v>0</v>
      </c>
      <c r="L49" s="38">
        <f>[2]AUTO!AM50</f>
        <v>0</v>
      </c>
      <c r="M49" s="38">
        <f>[2]AUTO!AQ50</f>
        <v>0</v>
      </c>
      <c r="N49" s="38">
        <f>[2]AUTO!AR50</f>
        <v>0</v>
      </c>
      <c r="O49" s="38">
        <f>SUM(B49:N49)</f>
        <v>0</v>
      </c>
    </row>
    <row r="50" spans="1:15" x14ac:dyDescent="0.2">
      <c r="A50" s="74" t="s">
        <v>97</v>
      </c>
      <c r="B50" s="38">
        <f>[2]AUTO!F51</f>
        <v>1822</v>
      </c>
      <c r="C50" s="38">
        <f>[2]AUTO!K51</f>
        <v>0</v>
      </c>
      <c r="D50" s="38">
        <f>[2]AUTO!N51</f>
        <v>0</v>
      </c>
      <c r="E50" s="38">
        <f>[2]AUTO!S51</f>
        <v>0</v>
      </c>
      <c r="F50" s="38"/>
      <c r="G50" s="38">
        <f>[2]AUTO!AD51</f>
        <v>0</v>
      </c>
      <c r="H50" s="38">
        <f>[2]AUTO!AE51</f>
        <v>0</v>
      </c>
      <c r="I50" s="38">
        <f>[2]AUTO!AF51</f>
        <v>0</v>
      </c>
      <c r="J50" s="38">
        <f>[2]AUTO!AG51</f>
        <v>0</v>
      </c>
      <c r="K50" s="38">
        <f>[2]AUTO!AJ51</f>
        <v>0</v>
      </c>
      <c r="L50" s="38">
        <f>[2]AUTO!AM51</f>
        <v>0</v>
      </c>
      <c r="M50" s="38">
        <f>[2]AUTO!AQ51</f>
        <v>0</v>
      </c>
      <c r="N50" s="38">
        <f>[2]AUTO!AR51</f>
        <v>0</v>
      </c>
      <c r="O50" s="38">
        <f>SUM(B50:N50)</f>
        <v>1822</v>
      </c>
    </row>
    <row r="51" spans="1:15" x14ac:dyDescent="0.2">
      <c r="A51" s="74" t="s">
        <v>98</v>
      </c>
      <c r="B51" s="38">
        <f>[2]AUTO!F52</f>
        <v>2792</v>
      </c>
      <c r="C51" s="38">
        <f>[2]AUTO!K52</f>
        <v>0</v>
      </c>
      <c r="D51" s="38">
        <f>[2]AUTO!N52</f>
        <v>0</v>
      </c>
      <c r="E51" s="38">
        <f>[2]AUTO!S52</f>
        <v>96</v>
      </c>
      <c r="F51" s="38"/>
      <c r="G51" s="38">
        <f>[2]AUTO!AD52</f>
        <v>0</v>
      </c>
      <c r="H51" s="38">
        <f>[2]AUTO!AE52</f>
        <v>0</v>
      </c>
      <c r="I51" s="38">
        <f>[2]AUTO!AF52</f>
        <v>0</v>
      </c>
      <c r="J51" s="38">
        <f>[2]AUTO!AG52</f>
        <v>0</v>
      </c>
      <c r="K51" s="38">
        <f>[2]AUTO!AJ52</f>
        <v>0</v>
      </c>
      <c r="L51" s="38">
        <f>[2]AUTO!AM52</f>
        <v>0</v>
      </c>
      <c r="M51" s="38">
        <f>[2]AUTO!AQ52</f>
        <v>0</v>
      </c>
      <c r="N51" s="38">
        <f>[2]AUTO!AR52</f>
        <v>0</v>
      </c>
      <c r="O51" s="38">
        <f>SUM(B51:N51)</f>
        <v>2888</v>
      </c>
    </row>
    <row r="52" spans="1:15" ht="14.25" customHeight="1" x14ac:dyDescent="0.2">
      <c r="A52" s="74" t="s">
        <v>99</v>
      </c>
      <c r="B52" s="38">
        <f t="shared" ref="B52:M52" si="8">+B53+B54</f>
        <v>26892</v>
      </c>
      <c r="C52" s="38">
        <f t="shared" si="8"/>
        <v>0</v>
      </c>
      <c r="D52" s="38">
        <f t="shared" si="8"/>
        <v>0</v>
      </c>
      <c r="E52" s="38">
        <f t="shared" si="8"/>
        <v>2145796</v>
      </c>
      <c r="F52" s="38"/>
      <c r="G52" s="38">
        <f t="shared" si="8"/>
        <v>0</v>
      </c>
      <c r="H52" s="38">
        <f t="shared" si="8"/>
        <v>0</v>
      </c>
      <c r="I52" s="38">
        <f t="shared" si="8"/>
        <v>0</v>
      </c>
      <c r="J52" s="38">
        <f t="shared" si="8"/>
        <v>0</v>
      </c>
      <c r="K52" s="38">
        <f t="shared" si="8"/>
        <v>0</v>
      </c>
      <c r="L52" s="38">
        <f t="shared" si="8"/>
        <v>0</v>
      </c>
      <c r="M52" s="38">
        <f t="shared" si="8"/>
        <v>0</v>
      </c>
      <c r="N52" s="38">
        <f>+N53+N54</f>
        <v>0</v>
      </c>
      <c r="O52" s="38">
        <f>+O53+O54</f>
        <v>2172688</v>
      </c>
    </row>
    <row r="53" spans="1:15" ht="15" hidden="1" customHeight="1" x14ac:dyDescent="0.2">
      <c r="A53" s="74" t="s">
        <v>265</v>
      </c>
      <c r="B53" s="38">
        <f>[2]AUTO!F54</f>
        <v>9332</v>
      </c>
      <c r="C53" s="38">
        <f>[2]AUTO!K54</f>
        <v>0</v>
      </c>
      <c r="D53" s="38">
        <f>[2]AUTO!N54</f>
        <v>0</v>
      </c>
      <c r="E53" s="38">
        <f>[2]AUTO!S54</f>
        <v>2145796</v>
      </c>
      <c r="F53" s="38"/>
      <c r="G53" s="38">
        <f>[2]AUTO!AD54</f>
        <v>0</v>
      </c>
      <c r="H53" s="38">
        <f>[2]AUTO!AE54</f>
        <v>0</v>
      </c>
      <c r="I53" s="38">
        <f>[2]AUTO!AF54</f>
        <v>0</v>
      </c>
      <c r="J53" s="38">
        <f>[2]AUTO!AG54</f>
        <v>0</v>
      </c>
      <c r="K53" s="38">
        <f>[2]AUTO!AJ54</f>
        <v>0</v>
      </c>
      <c r="L53" s="38">
        <f>[2]AUTO!AM54</f>
        <v>0</v>
      </c>
      <c r="M53" s="38">
        <f>[2]AUTO!AQ54</f>
        <v>0</v>
      </c>
      <c r="N53" s="38">
        <f>[2]AUTO!AR54</f>
        <v>0</v>
      </c>
      <c r="O53" s="38">
        <f>SUM(B53:N53)</f>
        <v>2155128</v>
      </c>
    </row>
    <row r="54" spans="1:15" ht="13.5" hidden="1" customHeight="1" x14ac:dyDescent="0.2">
      <c r="A54" s="74" t="s">
        <v>266</v>
      </c>
      <c r="B54" s="38">
        <f>[2]AUTO!F55</f>
        <v>17560</v>
      </c>
      <c r="C54" s="38">
        <f>[2]AUTO!K55</f>
        <v>0</v>
      </c>
      <c r="D54" s="38">
        <f>[2]AUTO!N55</f>
        <v>0</v>
      </c>
      <c r="E54" s="38">
        <f>[2]AUTO!S55</f>
        <v>0</v>
      </c>
      <c r="F54" s="38"/>
      <c r="G54" s="38">
        <f>[2]AUTO!AD55</f>
        <v>0</v>
      </c>
      <c r="H54" s="38">
        <f>[2]AUTO!AE55</f>
        <v>0</v>
      </c>
      <c r="I54" s="38">
        <f>[2]AUTO!AF55</f>
        <v>0</v>
      </c>
      <c r="J54" s="38">
        <f>[2]AUTO!AG55</f>
        <v>0</v>
      </c>
      <c r="K54" s="38">
        <f>[2]AUTO!AJ55</f>
        <v>0</v>
      </c>
      <c r="L54" s="38">
        <f>[2]AUTO!AM55</f>
        <v>0</v>
      </c>
      <c r="M54" s="38">
        <f>[2]AUTO!AQ55</f>
        <v>0</v>
      </c>
      <c r="N54" s="38">
        <f>[2]AUTO!AR55</f>
        <v>0</v>
      </c>
      <c r="O54" s="38">
        <f>SUM(B54:N54)</f>
        <v>17560</v>
      </c>
    </row>
    <row r="55" spans="1:15" x14ac:dyDescent="0.2">
      <c r="A55" s="74" t="s">
        <v>102</v>
      </c>
      <c r="B55" s="38">
        <f>[2]AUTO!F56</f>
        <v>2838</v>
      </c>
      <c r="C55" s="38">
        <f>[2]AUTO!K56</f>
        <v>0</v>
      </c>
      <c r="D55" s="38">
        <f>[2]AUTO!N56</f>
        <v>0</v>
      </c>
      <c r="E55" s="38">
        <f>[2]AUTO!S56</f>
        <v>0</v>
      </c>
      <c r="F55" s="38"/>
      <c r="G55" s="38">
        <f>[2]AUTO!AD56</f>
        <v>0</v>
      </c>
      <c r="H55" s="38">
        <f>[2]AUTO!AE56</f>
        <v>0</v>
      </c>
      <c r="I55" s="38">
        <f>[2]AUTO!AF56</f>
        <v>0</v>
      </c>
      <c r="J55" s="38">
        <f>[2]AUTO!AG56</f>
        <v>0</v>
      </c>
      <c r="K55" s="38">
        <f>[2]AUTO!AJ56</f>
        <v>0</v>
      </c>
      <c r="L55" s="38">
        <f>[2]AUTO!AM56</f>
        <v>0</v>
      </c>
      <c r="M55" s="38">
        <f>[2]AUTO!AQ56</f>
        <v>0</v>
      </c>
      <c r="N55" s="38">
        <f>[2]AUTO!AR56</f>
        <v>0</v>
      </c>
      <c r="O55" s="38">
        <f>SUM(B55:N55)</f>
        <v>2838</v>
      </c>
    </row>
    <row r="56" spans="1:15" x14ac:dyDescent="0.2">
      <c r="A56" s="74" t="s">
        <v>103</v>
      </c>
      <c r="B56" s="38">
        <f>[2]AUTO!F57</f>
        <v>4087</v>
      </c>
      <c r="C56" s="38">
        <f>[2]AUTO!K57</f>
        <v>0</v>
      </c>
      <c r="D56" s="38">
        <f>[2]AUTO!N57</f>
        <v>0</v>
      </c>
      <c r="E56" s="38">
        <f>[2]AUTO!S57</f>
        <v>77000</v>
      </c>
      <c r="F56" s="38"/>
      <c r="G56" s="38">
        <f>[2]AUTO!AD57</f>
        <v>0</v>
      </c>
      <c r="H56" s="38">
        <f>[2]AUTO!AE57</f>
        <v>0</v>
      </c>
      <c r="I56" s="38">
        <f>[2]AUTO!AF57</f>
        <v>0</v>
      </c>
      <c r="J56" s="38">
        <f>[2]AUTO!AG57</f>
        <v>0</v>
      </c>
      <c r="K56" s="38">
        <f>[2]AUTO!AJ57</f>
        <v>0</v>
      </c>
      <c r="L56" s="38">
        <f>[2]AUTO!AM57</f>
        <v>0</v>
      </c>
      <c r="M56" s="38">
        <f>[2]AUTO!AQ57</f>
        <v>0</v>
      </c>
      <c r="N56" s="38">
        <f>[2]AUTO!AR57</f>
        <v>0</v>
      </c>
      <c r="O56" s="38">
        <f>SUM(B56:N56)</f>
        <v>81087</v>
      </c>
    </row>
    <row r="57" spans="1:15" x14ac:dyDescent="0.2">
      <c r="A57" s="74" t="s">
        <v>104</v>
      </c>
      <c r="B57" s="38">
        <f>[2]AUTO!F58</f>
        <v>12949</v>
      </c>
      <c r="C57" s="38">
        <f>[2]AUTO!K58</f>
        <v>0</v>
      </c>
      <c r="D57" s="38">
        <f>[2]AUTO!N58</f>
        <v>0</v>
      </c>
      <c r="E57" s="38">
        <f>[2]AUTO!S58</f>
        <v>0</v>
      </c>
      <c r="F57" s="38"/>
      <c r="G57" s="38">
        <f>[2]AUTO!AD58</f>
        <v>0</v>
      </c>
      <c r="H57" s="38">
        <f>[2]AUTO!AE58</f>
        <v>0</v>
      </c>
      <c r="I57" s="38">
        <f>[2]AUTO!AF58</f>
        <v>0</v>
      </c>
      <c r="J57" s="38">
        <f>[2]AUTO!AG58</f>
        <v>0</v>
      </c>
      <c r="K57" s="38">
        <f>[2]AUTO!AJ58</f>
        <v>0</v>
      </c>
      <c r="L57" s="38">
        <f>[2]AUTO!AM58</f>
        <v>0</v>
      </c>
      <c r="M57" s="38">
        <f>[2]AUTO!AQ58</f>
        <v>0</v>
      </c>
      <c r="N57" s="38">
        <f>[2]AUTO!AR58</f>
        <v>0</v>
      </c>
      <c r="O57" s="38">
        <f>SUM(B57:N57)</f>
        <v>12949</v>
      </c>
    </row>
    <row r="58" spans="1:15" x14ac:dyDescent="0.2">
      <c r="A58" s="74" t="s">
        <v>105</v>
      </c>
      <c r="B58" s="38">
        <f>[2]AUTO!F59</f>
        <v>972</v>
      </c>
      <c r="C58" s="38">
        <f>[2]AUTO!K59</f>
        <v>0</v>
      </c>
      <c r="D58" s="38">
        <f>[2]AUTO!N59</f>
        <v>0</v>
      </c>
      <c r="E58" s="38">
        <f>[2]AUTO!S59</f>
        <v>115031</v>
      </c>
      <c r="F58" s="38"/>
      <c r="G58" s="38">
        <f>[2]AUTO!AD59</f>
        <v>0</v>
      </c>
      <c r="H58" s="38">
        <f>[2]AUTO!AE59</f>
        <v>0</v>
      </c>
      <c r="I58" s="38">
        <f>[2]AUTO!AF59</f>
        <v>0</v>
      </c>
      <c r="J58" s="38">
        <f>[2]AUTO!AG59</f>
        <v>0</v>
      </c>
      <c r="K58" s="38">
        <f>[2]AUTO!AJ59</f>
        <v>0</v>
      </c>
      <c r="L58" s="38">
        <f>[2]AUTO!AM59</f>
        <v>0</v>
      </c>
      <c r="M58" s="38">
        <f>[2]AUTO!AQ59</f>
        <v>0</v>
      </c>
      <c r="N58" s="38">
        <f>[2]AUTO!AR59</f>
        <v>0</v>
      </c>
      <c r="O58" s="38">
        <f t="shared" ref="O58:O66" si="9">SUM(B58:N58)</f>
        <v>116003</v>
      </c>
    </row>
    <row r="59" spans="1:15" x14ac:dyDescent="0.2">
      <c r="A59" s="74" t="s">
        <v>106</v>
      </c>
      <c r="B59" s="38">
        <f>[2]AUTO!F60</f>
        <v>3771</v>
      </c>
      <c r="C59" s="38">
        <f>[2]AUTO!K60</f>
        <v>0</v>
      </c>
      <c r="D59" s="38">
        <f>[2]AUTO!N60</f>
        <v>0</v>
      </c>
      <c r="E59" s="38">
        <f>[2]AUTO!S60</f>
        <v>0</v>
      </c>
      <c r="F59" s="38"/>
      <c r="G59" s="38">
        <f>[2]AUTO!AD60</f>
        <v>0</v>
      </c>
      <c r="H59" s="38">
        <f>[2]AUTO!AE60</f>
        <v>0</v>
      </c>
      <c r="I59" s="38">
        <f>[2]AUTO!AF60</f>
        <v>0</v>
      </c>
      <c r="J59" s="38">
        <f>[2]AUTO!AG60</f>
        <v>0</v>
      </c>
      <c r="K59" s="38">
        <f>[2]AUTO!AJ60</f>
        <v>0</v>
      </c>
      <c r="L59" s="38">
        <f>[2]AUTO!AM60</f>
        <v>0</v>
      </c>
      <c r="M59" s="38">
        <f>[2]AUTO!AQ60</f>
        <v>0</v>
      </c>
      <c r="N59" s="38">
        <f>[2]AUTO!AR60</f>
        <v>0</v>
      </c>
      <c r="O59" s="38">
        <f t="shared" si="9"/>
        <v>3771</v>
      </c>
    </row>
    <row r="60" spans="1:15" x14ac:dyDescent="0.2">
      <c r="A60" s="74" t="s">
        <v>107</v>
      </c>
      <c r="B60" s="38">
        <f>[2]AUTO!F61</f>
        <v>5466</v>
      </c>
      <c r="C60" s="38">
        <f>[2]AUTO!K61</f>
        <v>0</v>
      </c>
      <c r="D60" s="38">
        <f>[2]AUTO!N61</f>
        <v>0</v>
      </c>
      <c r="E60" s="38">
        <f>[2]AUTO!S61</f>
        <v>11581</v>
      </c>
      <c r="F60" s="38"/>
      <c r="G60" s="38">
        <f>[2]AUTO!AD61</f>
        <v>0</v>
      </c>
      <c r="H60" s="38">
        <f>[2]AUTO!AE61</f>
        <v>0</v>
      </c>
      <c r="I60" s="38">
        <f>[2]AUTO!AF61</f>
        <v>0</v>
      </c>
      <c r="J60" s="38">
        <f>[2]AUTO!AG61</f>
        <v>0</v>
      </c>
      <c r="K60" s="38">
        <f>[2]AUTO!AJ61</f>
        <v>0</v>
      </c>
      <c r="L60" s="38">
        <f>[2]AUTO!AM61</f>
        <v>0</v>
      </c>
      <c r="M60" s="38">
        <f>[2]AUTO!AQ61</f>
        <v>0</v>
      </c>
      <c r="N60" s="38">
        <f>[2]AUTO!AR61</f>
        <v>0</v>
      </c>
      <c r="O60" s="38">
        <f t="shared" si="9"/>
        <v>17047</v>
      </c>
    </row>
    <row r="61" spans="1:15" x14ac:dyDescent="0.2">
      <c r="A61" s="74" t="s">
        <v>108</v>
      </c>
      <c r="B61" s="38">
        <f>[2]AUTO!F62</f>
        <v>4955</v>
      </c>
      <c r="C61" s="38">
        <f>[2]AUTO!K62</f>
        <v>0</v>
      </c>
      <c r="D61" s="38">
        <f>[2]AUTO!N62</f>
        <v>0</v>
      </c>
      <c r="E61" s="38">
        <f>[2]AUTO!S62</f>
        <v>0</v>
      </c>
      <c r="F61" s="38"/>
      <c r="G61" s="38">
        <f>[2]AUTO!AD62</f>
        <v>0</v>
      </c>
      <c r="H61" s="38">
        <f>[2]AUTO!AE62</f>
        <v>0</v>
      </c>
      <c r="I61" s="38">
        <f>[2]AUTO!AF62</f>
        <v>0</v>
      </c>
      <c r="J61" s="38">
        <f>[2]AUTO!AG62</f>
        <v>0</v>
      </c>
      <c r="K61" s="38">
        <f>[2]AUTO!AJ62</f>
        <v>0</v>
      </c>
      <c r="L61" s="38">
        <f>[2]AUTO!AM62</f>
        <v>0</v>
      </c>
      <c r="M61" s="38">
        <f>[2]AUTO!AQ62</f>
        <v>0</v>
      </c>
      <c r="N61" s="38">
        <f>[2]AUTO!AR62</f>
        <v>0</v>
      </c>
      <c r="O61" s="38">
        <f t="shared" si="9"/>
        <v>4955</v>
      </c>
    </row>
    <row r="62" spans="1:15" x14ac:dyDescent="0.2">
      <c r="A62" s="74" t="s">
        <v>109</v>
      </c>
      <c r="B62" s="38">
        <f>[2]AUTO!F63</f>
        <v>19006</v>
      </c>
      <c r="C62" s="38">
        <f>[2]AUTO!K63</f>
        <v>0</v>
      </c>
      <c r="D62" s="38">
        <f>[2]AUTO!N63</f>
        <v>0</v>
      </c>
      <c r="E62" s="38">
        <f>[2]AUTO!S63</f>
        <v>678652</v>
      </c>
      <c r="F62" s="38"/>
      <c r="G62" s="38">
        <f>[2]AUTO!AD63</f>
        <v>0</v>
      </c>
      <c r="H62" s="38">
        <f>[2]AUTO!AE63</f>
        <v>0</v>
      </c>
      <c r="I62" s="38">
        <f>[2]AUTO!AF63</f>
        <v>0</v>
      </c>
      <c r="J62" s="38">
        <f>[2]AUTO!AG63</f>
        <v>0</v>
      </c>
      <c r="K62" s="38">
        <f>[2]AUTO!AJ63</f>
        <v>0</v>
      </c>
      <c r="L62" s="38">
        <f>[2]AUTO!AM63</f>
        <v>0</v>
      </c>
      <c r="M62" s="38">
        <f>[2]AUTO!AQ63</f>
        <v>0</v>
      </c>
      <c r="N62" s="38">
        <f>[2]AUTO!AR63</f>
        <v>0</v>
      </c>
      <c r="O62" s="38">
        <f t="shared" si="9"/>
        <v>697658</v>
      </c>
    </row>
    <row r="63" spans="1:15" x14ac:dyDescent="0.2">
      <c r="A63" s="74" t="s">
        <v>110</v>
      </c>
      <c r="B63" s="38">
        <f>[2]AUTO!F64</f>
        <v>3624</v>
      </c>
      <c r="C63" s="38">
        <f>[2]AUTO!K64</f>
        <v>0</v>
      </c>
      <c r="D63" s="38">
        <f>[2]AUTO!N64</f>
        <v>0</v>
      </c>
      <c r="E63" s="38">
        <f>[2]AUTO!S64</f>
        <v>0</v>
      </c>
      <c r="F63" s="38"/>
      <c r="G63" s="38">
        <f>[2]AUTO!AD64</f>
        <v>0</v>
      </c>
      <c r="H63" s="38">
        <f>[2]AUTO!AE64</f>
        <v>0</v>
      </c>
      <c r="I63" s="38">
        <f>[2]AUTO!AF64</f>
        <v>0</v>
      </c>
      <c r="J63" s="38">
        <f>[2]AUTO!AG64</f>
        <v>0</v>
      </c>
      <c r="K63" s="38">
        <f>[2]AUTO!AJ64</f>
        <v>0</v>
      </c>
      <c r="L63" s="38">
        <f>[2]AUTO!AM64</f>
        <v>0</v>
      </c>
      <c r="M63" s="38">
        <f>[2]AUTO!AQ64</f>
        <v>0</v>
      </c>
      <c r="N63" s="38">
        <f>[2]AUTO!AR64</f>
        <v>0</v>
      </c>
      <c r="O63" s="38">
        <f t="shared" si="9"/>
        <v>3624</v>
      </c>
    </row>
    <row r="64" spans="1:15" x14ac:dyDescent="0.2">
      <c r="A64" s="74" t="s">
        <v>111</v>
      </c>
      <c r="B64" s="38">
        <f>[2]AUTO!F65</f>
        <v>4000</v>
      </c>
      <c r="C64" s="38">
        <f>[2]AUTO!K65</f>
        <v>0</v>
      </c>
      <c r="D64" s="38">
        <f>[2]AUTO!N65</f>
        <v>0</v>
      </c>
      <c r="E64" s="38">
        <f>[2]AUTO!S65</f>
        <v>0</v>
      </c>
      <c r="F64" s="38"/>
      <c r="G64" s="38">
        <f>[2]AUTO!AD65</f>
        <v>0</v>
      </c>
      <c r="H64" s="38">
        <f>[2]AUTO!AE65</f>
        <v>0</v>
      </c>
      <c r="I64" s="38">
        <f>[2]AUTO!AF65</f>
        <v>0</v>
      </c>
      <c r="J64" s="38">
        <f>[2]AUTO!AG65</f>
        <v>0</v>
      </c>
      <c r="K64" s="38">
        <f>[2]AUTO!AJ65</f>
        <v>0</v>
      </c>
      <c r="L64" s="38">
        <f>[2]AUTO!AM65</f>
        <v>0</v>
      </c>
      <c r="M64" s="38">
        <f>[2]AUTO!AQ65</f>
        <v>0</v>
      </c>
      <c r="N64" s="38">
        <f>[2]AUTO!AR65</f>
        <v>0</v>
      </c>
      <c r="O64" s="38">
        <f t="shared" si="9"/>
        <v>4000</v>
      </c>
    </row>
    <row r="65" spans="1:15" x14ac:dyDescent="0.2">
      <c r="A65" s="74" t="s">
        <v>112</v>
      </c>
      <c r="B65" s="38">
        <f>[2]AUTO!F66</f>
        <v>1732</v>
      </c>
      <c r="C65" s="38">
        <f>[2]AUTO!K66</f>
        <v>0</v>
      </c>
      <c r="D65" s="38">
        <f>[2]AUTO!N66</f>
        <v>0</v>
      </c>
      <c r="E65" s="38">
        <f>[2]AUTO!S66</f>
        <v>69308</v>
      </c>
      <c r="F65" s="38"/>
      <c r="G65" s="38">
        <f>[2]AUTO!AD66</f>
        <v>0</v>
      </c>
      <c r="H65" s="38">
        <f>[2]AUTO!AE66</f>
        <v>0</v>
      </c>
      <c r="I65" s="38">
        <f>[2]AUTO!AF66</f>
        <v>0</v>
      </c>
      <c r="J65" s="38">
        <f>[2]AUTO!AG66</f>
        <v>0</v>
      </c>
      <c r="K65" s="38">
        <f>[2]AUTO!AJ66</f>
        <v>0</v>
      </c>
      <c r="L65" s="38">
        <f>[2]AUTO!AM66</f>
        <v>0</v>
      </c>
      <c r="M65" s="38">
        <f>[2]AUTO!AQ66</f>
        <v>0</v>
      </c>
      <c r="N65" s="38">
        <f>[2]AUTO!AR66</f>
        <v>0</v>
      </c>
      <c r="O65" s="38">
        <f t="shared" si="9"/>
        <v>71040</v>
      </c>
    </row>
    <row r="66" spans="1:15" x14ac:dyDescent="0.2">
      <c r="A66" s="74" t="s">
        <v>113</v>
      </c>
      <c r="B66" s="38">
        <f>[2]AUTO!F67</f>
        <v>2854</v>
      </c>
      <c r="C66" s="38">
        <f>[2]AUTO!K67</f>
        <v>54641</v>
      </c>
      <c r="D66" s="38">
        <f>[2]AUTO!N67</f>
        <v>0</v>
      </c>
      <c r="E66" s="38">
        <f>[2]AUTO!S67</f>
        <v>0</v>
      </c>
      <c r="F66" s="38"/>
      <c r="G66" s="38">
        <f>[2]AUTO!AD67</f>
        <v>0</v>
      </c>
      <c r="H66" s="38">
        <f>[2]AUTO!AE67</f>
        <v>0</v>
      </c>
      <c r="I66" s="38">
        <f>[2]AUTO!AF67</f>
        <v>0</v>
      </c>
      <c r="J66" s="38">
        <f>[2]AUTO!AG67</f>
        <v>0</v>
      </c>
      <c r="K66" s="38">
        <f>[2]AUTO!AJ67</f>
        <v>0</v>
      </c>
      <c r="L66" s="38">
        <f>[2]AUTO!AM67</f>
        <v>0</v>
      </c>
      <c r="M66" s="38">
        <f>[2]AUTO!AQ67</f>
        <v>0</v>
      </c>
      <c r="N66" s="38">
        <f>[2]AUTO!AR67</f>
        <v>0</v>
      </c>
      <c r="O66" s="38">
        <f t="shared" si="9"/>
        <v>57495</v>
      </c>
    </row>
    <row r="67" spans="1:15" x14ac:dyDescent="0.2">
      <c r="A67" s="133" t="s">
        <v>114</v>
      </c>
      <c r="B67" s="46">
        <f t="shared" ref="B67:N67" si="10">SUM(B68:B71)</f>
        <v>15880</v>
      </c>
      <c r="C67" s="46">
        <f t="shared" si="10"/>
        <v>0</v>
      </c>
      <c r="D67" s="46">
        <f t="shared" si="10"/>
        <v>0</v>
      </c>
      <c r="E67" s="46">
        <f t="shared" si="10"/>
        <v>678778</v>
      </c>
      <c r="F67" s="46"/>
      <c r="G67" s="46">
        <f t="shared" si="10"/>
        <v>0</v>
      </c>
      <c r="H67" s="46">
        <f t="shared" si="10"/>
        <v>0</v>
      </c>
      <c r="I67" s="46">
        <f t="shared" si="10"/>
        <v>0</v>
      </c>
      <c r="J67" s="46">
        <f t="shared" si="10"/>
        <v>0</v>
      </c>
      <c r="K67" s="46">
        <f t="shared" si="10"/>
        <v>0</v>
      </c>
      <c r="L67" s="46">
        <f t="shared" si="10"/>
        <v>0</v>
      </c>
      <c r="M67" s="46">
        <f t="shared" si="10"/>
        <v>0</v>
      </c>
      <c r="N67" s="46">
        <f t="shared" si="10"/>
        <v>0</v>
      </c>
      <c r="O67" s="46">
        <f>SUM(O68:O71)</f>
        <v>694658</v>
      </c>
    </row>
    <row r="68" spans="1:15" x14ac:dyDescent="0.2">
      <c r="A68" s="133" t="s">
        <v>115</v>
      </c>
      <c r="B68" s="38">
        <f>[2]AUTO!F69</f>
        <v>1666</v>
      </c>
      <c r="C68" s="38">
        <f>[2]AUTO!K69</f>
        <v>0</v>
      </c>
      <c r="D68" s="38">
        <f>[2]AUTO!N69</f>
        <v>0</v>
      </c>
      <c r="E68" s="38">
        <f>[2]AUTO!S69</f>
        <v>678778</v>
      </c>
      <c r="F68" s="38"/>
      <c r="G68" s="38">
        <f>[2]AUTO!AD69</f>
        <v>0</v>
      </c>
      <c r="H68" s="38">
        <f>[2]AUTO!AE69</f>
        <v>0</v>
      </c>
      <c r="I68" s="38">
        <f>[2]AUTO!AF69</f>
        <v>0</v>
      </c>
      <c r="J68" s="38">
        <f>[2]AUTO!AG69</f>
        <v>0</v>
      </c>
      <c r="K68" s="38">
        <f>[2]AUTO!AJ69</f>
        <v>0</v>
      </c>
      <c r="L68" s="38">
        <f>[2]AUTO!AM69</f>
        <v>0</v>
      </c>
      <c r="M68" s="38">
        <f>[2]AUTO!AQ69</f>
        <v>0</v>
      </c>
      <c r="N68" s="38">
        <f>[2]AUTO!AR69</f>
        <v>0</v>
      </c>
      <c r="O68" s="38">
        <f t="shared" ref="O68:O89" si="11">SUM(B68:N68)</f>
        <v>680444</v>
      </c>
    </row>
    <row r="69" spans="1:15" x14ac:dyDescent="0.2">
      <c r="A69" s="133" t="s">
        <v>116</v>
      </c>
      <c r="B69" s="38">
        <f>[2]AUTO!F70</f>
        <v>4961</v>
      </c>
      <c r="C69" s="38">
        <f>[2]AUTO!K70</f>
        <v>0</v>
      </c>
      <c r="D69" s="38">
        <f>[2]AUTO!N70</f>
        <v>0</v>
      </c>
      <c r="E69" s="38">
        <f>[2]AUTO!S70</f>
        <v>0</v>
      </c>
      <c r="F69" s="38"/>
      <c r="G69" s="38">
        <f>[2]AUTO!AD70</f>
        <v>0</v>
      </c>
      <c r="H69" s="38">
        <f>[2]AUTO!AE70</f>
        <v>0</v>
      </c>
      <c r="I69" s="38">
        <f>[2]AUTO!AF70</f>
        <v>0</v>
      </c>
      <c r="J69" s="38">
        <f>[2]AUTO!AG70</f>
        <v>0</v>
      </c>
      <c r="K69" s="38">
        <f>[2]AUTO!AJ70</f>
        <v>0</v>
      </c>
      <c r="L69" s="38">
        <f>[2]AUTO!AM70</f>
        <v>0</v>
      </c>
      <c r="M69" s="38">
        <f>[2]AUTO!AQ70</f>
        <v>0</v>
      </c>
      <c r="N69" s="38">
        <f>[2]AUTO!AR70</f>
        <v>0</v>
      </c>
      <c r="O69" s="38">
        <f t="shared" si="11"/>
        <v>4961</v>
      </c>
    </row>
    <row r="70" spans="1:15" x14ac:dyDescent="0.2">
      <c r="A70" s="133" t="s">
        <v>117</v>
      </c>
      <c r="B70" s="38">
        <f>[2]AUTO!F71</f>
        <v>5167</v>
      </c>
      <c r="C70" s="38">
        <f>[2]AUTO!K71</f>
        <v>0</v>
      </c>
      <c r="D70" s="38">
        <f>[2]AUTO!N71</f>
        <v>0</v>
      </c>
      <c r="E70" s="38">
        <f>[2]AUTO!S71</f>
        <v>0</v>
      </c>
      <c r="F70" s="38"/>
      <c r="G70" s="38">
        <f>[2]AUTO!AD71</f>
        <v>0</v>
      </c>
      <c r="H70" s="38">
        <f>[2]AUTO!AE71</f>
        <v>0</v>
      </c>
      <c r="I70" s="38">
        <f>[2]AUTO!AF71</f>
        <v>0</v>
      </c>
      <c r="J70" s="38">
        <f>[2]AUTO!AG71</f>
        <v>0</v>
      </c>
      <c r="K70" s="38">
        <f>[2]AUTO!AJ71</f>
        <v>0</v>
      </c>
      <c r="L70" s="38">
        <f>[2]AUTO!AM71</f>
        <v>0</v>
      </c>
      <c r="M70" s="38">
        <f>[2]AUTO!AQ71</f>
        <v>0</v>
      </c>
      <c r="N70" s="38">
        <f>[2]AUTO!AR71</f>
        <v>0</v>
      </c>
      <c r="O70" s="38">
        <f t="shared" si="11"/>
        <v>5167</v>
      </c>
    </row>
    <row r="71" spans="1:15" x14ac:dyDescent="0.2">
      <c r="A71" s="133" t="s">
        <v>118</v>
      </c>
      <c r="B71" s="38">
        <f>[2]AUTO!F72</f>
        <v>4086</v>
      </c>
      <c r="C71" s="38">
        <f>[2]AUTO!K72</f>
        <v>0</v>
      </c>
      <c r="D71" s="38">
        <f>[2]AUTO!N72</f>
        <v>0</v>
      </c>
      <c r="E71" s="38">
        <f>[2]AUTO!S72</f>
        <v>0</v>
      </c>
      <c r="F71" s="38"/>
      <c r="G71" s="38">
        <f>[2]AUTO!AD72</f>
        <v>0</v>
      </c>
      <c r="H71" s="38">
        <f>[2]AUTO!AE72</f>
        <v>0</v>
      </c>
      <c r="I71" s="38">
        <f>[2]AUTO!AF72</f>
        <v>0</v>
      </c>
      <c r="J71" s="38">
        <f>[2]AUTO!AG72</f>
        <v>0</v>
      </c>
      <c r="K71" s="38">
        <f>[2]AUTO!AJ72</f>
        <v>0</v>
      </c>
      <c r="L71" s="38">
        <f>[2]AUTO!AM72</f>
        <v>0</v>
      </c>
      <c r="M71" s="38">
        <f>[2]AUTO!AQ72</f>
        <v>0</v>
      </c>
      <c r="N71" s="38">
        <f>[2]AUTO!AR72</f>
        <v>0</v>
      </c>
      <c r="O71" s="38">
        <f t="shared" si="11"/>
        <v>4086</v>
      </c>
    </row>
    <row r="72" spans="1:15" x14ac:dyDescent="0.2">
      <c r="A72" s="133" t="s">
        <v>119</v>
      </c>
      <c r="B72" s="38">
        <f>[2]AUTO!F73</f>
        <v>51474</v>
      </c>
      <c r="C72" s="38">
        <f>[2]AUTO!K73</f>
        <v>0</v>
      </c>
      <c r="D72" s="38">
        <f>[2]AUTO!N73</f>
        <v>0</v>
      </c>
      <c r="E72" s="38">
        <f>[2]AUTO!S73</f>
        <v>0</v>
      </c>
      <c r="F72" s="38"/>
      <c r="G72" s="38">
        <f>[2]AUTO!AD73</f>
        <v>0</v>
      </c>
      <c r="H72" s="38">
        <f>[2]AUTO!AE73</f>
        <v>0</v>
      </c>
      <c r="I72" s="38">
        <f>[2]AUTO!AF73</f>
        <v>0</v>
      </c>
      <c r="J72" s="38">
        <f>[2]AUTO!AG73</f>
        <v>0</v>
      </c>
      <c r="K72" s="38">
        <f>[2]AUTO!AJ73</f>
        <v>0</v>
      </c>
      <c r="L72" s="38">
        <f>[2]AUTO!AM73</f>
        <v>0</v>
      </c>
      <c r="M72" s="38">
        <f>[2]AUTO!AQ73</f>
        <v>0</v>
      </c>
      <c r="N72" s="38">
        <f>[2]AUTO!AR73</f>
        <v>0</v>
      </c>
      <c r="O72" s="38">
        <f t="shared" si="11"/>
        <v>51474</v>
      </c>
    </row>
    <row r="73" spans="1:15" x14ac:dyDescent="0.2">
      <c r="A73" s="133" t="s">
        <v>216</v>
      </c>
      <c r="B73" s="38">
        <f>[2]AUTO!F74</f>
        <v>36083</v>
      </c>
      <c r="C73" s="38">
        <f>[2]AUTO!K74</f>
        <v>0</v>
      </c>
      <c r="D73" s="38">
        <f>[2]AUTO!N74</f>
        <v>0</v>
      </c>
      <c r="E73" s="38">
        <f>[2]AUTO!S74</f>
        <v>0</v>
      </c>
      <c r="F73" s="38"/>
      <c r="G73" s="38">
        <f>[2]AUTO!AD74</f>
        <v>0</v>
      </c>
      <c r="H73" s="38">
        <f>[2]AUTO!AE74</f>
        <v>0</v>
      </c>
      <c r="I73" s="38">
        <f>[2]AUTO!AF74</f>
        <v>0</v>
      </c>
      <c r="J73" s="38">
        <f>[2]AUTO!AG74</f>
        <v>0</v>
      </c>
      <c r="K73" s="38">
        <f>[2]AUTO!AJ74</f>
        <v>0</v>
      </c>
      <c r="L73" s="38">
        <f>[2]AUTO!AM74</f>
        <v>0</v>
      </c>
      <c r="M73" s="38">
        <f>[2]AUTO!AQ74</f>
        <v>0</v>
      </c>
      <c r="N73" s="38">
        <f>[2]AUTO!AR74</f>
        <v>0</v>
      </c>
      <c r="O73" s="38">
        <f t="shared" si="11"/>
        <v>36083</v>
      </c>
    </row>
    <row r="74" spans="1:15" x14ac:dyDescent="0.2">
      <c r="A74" s="133" t="s">
        <v>121</v>
      </c>
      <c r="B74" s="38">
        <f>[2]AUTO!F75</f>
        <v>34888</v>
      </c>
      <c r="C74" s="38">
        <f>[2]AUTO!K75</f>
        <v>0</v>
      </c>
      <c r="D74" s="38">
        <f>[2]AUTO!N75</f>
        <v>0</v>
      </c>
      <c r="E74" s="38">
        <f>[2]AUTO!S75</f>
        <v>0</v>
      </c>
      <c r="F74" s="38"/>
      <c r="G74" s="38">
        <f>[2]AUTO!AD75</f>
        <v>0</v>
      </c>
      <c r="H74" s="38">
        <f>[2]AUTO!AE75</f>
        <v>0</v>
      </c>
      <c r="I74" s="38">
        <f>[2]AUTO!AF75</f>
        <v>0</v>
      </c>
      <c r="J74" s="38">
        <f>[2]AUTO!AG75</f>
        <v>0</v>
      </c>
      <c r="K74" s="38">
        <f>[2]AUTO!AJ75</f>
        <v>0</v>
      </c>
      <c r="L74" s="38">
        <f>[2]AUTO!AM75</f>
        <v>0</v>
      </c>
      <c r="M74" s="38">
        <f>[2]AUTO!AQ75</f>
        <v>0</v>
      </c>
      <c r="N74" s="38">
        <f>[2]AUTO!AR75</f>
        <v>0</v>
      </c>
      <c r="O74" s="38">
        <f t="shared" si="11"/>
        <v>34888</v>
      </c>
    </row>
    <row r="75" spans="1:15" x14ac:dyDescent="0.2">
      <c r="A75" s="133" t="s">
        <v>122</v>
      </c>
      <c r="B75" s="38">
        <f>[2]AUTO!F76</f>
        <v>4358</v>
      </c>
      <c r="C75" s="38">
        <f>[2]AUTO!K76</f>
        <v>0</v>
      </c>
      <c r="D75" s="38">
        <f>[2]AUTO!N76</f>
        <v>0</v>
      </c>
      <c r="E75" s="38">
        <f>[2]AUTO!S76</f>
        <v>0</v>
      </c>
      <c r="F75" s="38"/>
      <c r="G75" s="38">
        <f>[2]AUTO!AD76</f>
        <v>0</v>
      </c>
      <c r="H75" s="38">
        <f>[2]AUTO!AE76</f>
        <v>0</v>
      </c>
      <c r="I75" s="38">
        <f>[2]AUTO!AF76</f>
        <v>0</v>
      </c>
      <c r="J75" s="38">
        <f>[2]AUTO!AG76</f>
        <v>0</v>
      </c>
      <c r="K75" s="38">
        <f>[2]AUTO!AJ76</f>
        <v>0</v>
      </c>
      <c r="L75" s="38">
        <f>[2]AUTO!AM76</f>
        <v>0</v>
      </c>
      <c r="M75" s="38">
        <f>[2]AUTO!AQ76</f>
        <v>0</v>
      </c>
      <c r="N75" s="38">
        <f>[2]AUTO!AR76</f>
        <v>0</v>
      </c>
      <c r="O75" s="38">
        <f t="shared" si="11"/>
        <v>4358</v>
      </c>
    </row>
    <row r="76" spans="1:15" x14ac:dyDescent="0.2">
      <c r="A76" s="133" t="s">
        <v>123</v>
      </c>
      <c r="B76" s="38">
        <f>[2]AUTO!F77</f>
        <v>18998</v>
      </c>
      <c r="C76" s="38">
        <f>[2]AUTO!K77</f>
        <v>0</v>
      </c>
      <c r="D76" s="38">
        <f>[2]AUTO!N77</f>
        <v>16693</v>
      </c>
      <c r="E76" s="38">
        <f>[2]AUTO!S77</f>
        <v>0</v>
      </c>
      <c r="F76" s="38"/>
      <c r="G76" s="38">
        <f>[2]AUTO!AD77</f>
        <v>0</v>
      </c>
      <c r="H76" s="38">
        <f>[2]AUTO!AE77</f>
        <v>0</v>
      </c>
      <c r="I76" s="38">
        <f>[2]AUTO!AF77</f>
        <v>0</v>
      </c>
      <c r="J76" s="38">
        <f>[2]AUTO!AG77</f>
        <v>0</v>
      </c>
      <c r="K76" s="38">
        <f>[2]AUTO!AJ77</f>
        <v>0</v>
      </c>
      <c r="L76" s="38">
        <f>[2]AUTO!AM77</f>
        <v>0</v>
      </c>
      <c r="M76" s="38">
        <f>[2]AUTO!AQ77</f>
        <v>0</v>
      </c>
      <c r="N76" s="38">
        <f>[2]AUTO!AR77</f>
        <v>0</v>
      </c>
      <c r="O76" s="38">
        <f t="shared" si="11"/>
        <v>35691</v>
      </c>
    </row>
    <row r="77" spans="1:15" hidden="1" x14ac:dyDescent="0.2">
      <c r="A77" s="133" t="s">
        <v>124</v>
      </c>
      <c r="B77" s="38">
        <f>[2]AUTO!F78</f>
        <v>0</v>
      </c>
      <c r="C77" s="38">
        <f>[2]AUTO!K78</f>
        <v>0</v>
      </c>
      <c r="D77" s="38">
        <f>[2]AUTO!N78</f>
        <v>0</v>
      </c>
      <c r="E77" s="38">
        <f>[2]AUTO!S78</f>
        <v>0</v>
      </c>
      <c r="F77" s="38"/>
      <c r="G77" s="38">
        <f>[2]AUTO!AD78</f>
        <v>0</v>
      </c>
      <c r="H77" s="38">
        <f>[2]AUTO!AE78</f>
        <v>0</v>
      </c>
      <c r="I77" s="38">
        <f>[2]AUTO!AF78</f>
        <v>0</v>
      </c>
      <c r="J77" s="38">
        <f>[2]AUTO!AG78</f>
        <v>0</v>
      </c>
      <c r="K77" s="38">
        <f>[2]AUTO!AJ78</f>
        <v>0</v>
      </c>
      <c r="L77" s="38">
        <f>[2]AUTO!AM78</f>
        <v>0</v>
      </c>
      <c r="M77" s="38">
        <f>[2]AUTO!AQ78</f>
        <v>0</v>
      </c>
      <c r="N77" s="38">
        <f>[2]AUTO!AR78</f>
        <v>0</v>
      </c>
      <c r="O77" s="38">
        <f t="shared" si="11"/>
        <v>0</v>
      </c>
    </row>
    <row r="78" spans="1:15" x14ac:dyDescent="0.2">
      <c r="A78" s="133" t="s">
        <v>125</v>
      </c>
      <c r="B78" s="38">
        <f>[2]AUTO!F79</f>
        <v>2411</v>
      </c>
      <c r="C78" s="38">
        <f>[2]AUTO!K79</f>
        <v>0</v>
      </c>
      <c r="D78" s="38">
        <f>[2]AUTO!N79</f>
        <v>0</v>
      </c>
      <c r="E78" s="38">
        <f>[2]AUTO!S79</f>
        <v>0</v>
      </c>
      <c r="F78" s="38"/>
      <c r="G78" s="38">
        <f>[2]AUTO!AD79</f>
        <v>0</v>
      </c>
      <c r="H78" s="38">
        <f>[2]AUTO!AE79</f>
        <v>0</v>
      </c>
      <c r="I78" s="38">
        <f>[2]AUTO!AF79</f>
        <v>0</v>
      </c>
      <c r="J78" s="38">
        <f>[2]AUTO!AG79</f>
        <v>0</v>
      </c>
      <c r="K78" s="38">
        <f>[2]AUTO!AJ79</f>
        <v>0</v>
      </c>
      <c r="L78" s="38">
        <f>[2]AUTO!AM79</f>
        <v>0</v>
      </c>
      <c r="M78" s="38">
        <f>[2]AUTO!AQ79</f>
        <v>0</v>
      </c>
      <c r="N78" s="38">
        <f>[2]AUTO!AR79</f>
        <v>0</v>
      </c>
      <c r="O78" s="38">
        <f t="shared" si="11"/>
        <v>2411</v>
      </c>
    </row>
    <row r="79" spans="1:15" x14ac:dyDescent="0.2">
      <c r="A79" s="133" t="s">
        <v>170</v>
      </c>
      <c r="B79" s="38">
        <f>[2]AUTO!F80</f>
        <v>1035</v>
      </c>
      <c r="C79" s="38">
        <f>[2]AUTO!K80</f>
        <v>0</v>
      </c>
      <c r="D79" s="38">
        <f>[2]AUTO!N80</f>
        <v>0</v>
      </c>
      <c r="E79" s="38">
        <f>[2]AUTO!S80</f>
        <v>0</v>
      </c>
      <c r="F79" s="38"/>
      <c r="G79" s="38">
        <f>[2]AUTO!AD80</f>
        <v>0</v>
      </c>
      <c r="H79" s="38">
        <f>[2]AUTO!AE80</f>
        <v>0</v>
      </c>
      <c r="I79" s="38">
        <f>[2]AUTO!AF80</f>
        <v>0</v>
      </c>
      <c r="J79" s="38">
        <f>[2]AUTO!AG80</f>
        <v>0</v>
      </c>
      <c r="K79" s="38">
        <f>[2]AUTO!AJ80</f>
        <v>0</v>
      </c>
      <c r="L79" s="38">
        <f>[2]AUTO!AM80</f>
        <v>0</v>
      </c>
      <c r="M79" s="38">
        <f>[2]AUTO!AQ80</f>
        <v>0</v>
      </c>
      <c r="N79" s="38">
        <f>[2]AUTO!AR80</f>
        <v>0</v>
      </c>
      <c r="O79" s="38">
        <f t="shared" si="11"/>
        <v>1035</v>
      </c>
    </row>
    <row r="80" spans="1:15" x14ac:dyDescent="0.2">
      <c r="A80" s="133" t="s">
        <v>171</v>
      </c>
      <c r="B80" s="38">
        <f>[2]AUTO!F81</f>
        <v>2467</v>
      </c>
      <c r="C80" s="38">
        <f>[2]AUTO!K81</f>
        <v>35616</v>
      </c>
      <c r="D80" s="38">
        <f>[2]AUTO!N81</f>
        <v>0</v>
      </c>
      <c r="E80" s="38">
        <f>[2]AUTO!S81</f>
        <v>0</v>
      </c>
      <c r="F80" s="38"/>
      <c r="G80" s="38">
        <f>[2]AUTO!AD81</f>
        <v>0</v>
      </c>
      <c r="H80" s="38">
        <f>[2]AUTO!AE81</f>
        <v>0</v>
      </c>
      <c r="I80" s="38">
        <f>[2]AUTO!AF81</f>
        <v>0</v>
      </c>
      <c r="J80" s="38">
        <f>[2]AUTO!AG81</f>
        <v>0</v>
      </c>
      <c r="K80" s="38">
        <f>[2]AUTO!AJ81</f>
        <v>0</v>
      </c>
      <c r="L80" s="38">
        <f>[2]AUTO!AM81</f>
        <v>0</v>
      </c>
      <c r="M80" s="38">
        <f>[2]AUTO!AQ81</f>
        <v>0</v>
      </c>
      <c r="N80" s="38">
        <f>[2]AUTO!AR81</f>
        <v>0</v>
      </c>
      <c r="O80" s="38">
        <f t="shared" si="11"/>
        <v>38083</v>
      </c>
    </row>
    <row r="81" spans="1:15" x14ac:dyDescent="0.2">
      <c r="A81" s="133" t="s">
        <v>172</v>
      </c>
      <c r="B81" s="38">
        <f>[2]AUTO!F82</f>
        <v>62957</v>
      </c>
      <c r="C81" s="38">
        <f>[2]AUTO!K82</f>
        <v>0</v>
      </c>
      <c r="D81" s="38">
        <f>[2]AUTO!N82</f>
        <v>0</v>
      </c>
      <c r="E81" s="38">
        <f>[2]AUTO!S82</f>
        <v>0</v>
      </c>
      <c r="F81" s="38"/>
      <c r="G81" s="38">
        <f>[2]AUTO!AD82</f>
        <v>0</v>
      </c>
      <c r="H81" s="38">
        <f>[2]AUTO!AE82</f>
        <v>0</v>
      </c>
      <c r="I81" s="38">
        <f>[2]AUTO!AF82</f>
        <v>0</v>
      </c>
      <c r="J81" s="38">
        <f>[2]AUTO!AG82</f>
        <v>0</v>
      </c>
      <c r="K81" s="38">
        <f>[2]AUTO!AJ82</f>
        <v>0</v>
      </c>
      <c r="L81" s="38">
        <f>[2]AUTO!AM82</f>
        <v>0</v>
      </c>
      <c r="M81" s="38">
        <f>[2]AUTO!AQ82</f>
        <v>0</v>
      </c>
      <c r="N81" s="38">
        <f>[2]AUTO!AR82</f>
        <v>0</v>
      </c>
      <c r="O81" s="38">
        <f t="shared" si="11"/>
        <v>62957</v>
      </c>
    </row>
    <row r="82" spans="1:15" x14ac:dyDescent="0.2">
      <c r="A82" s="133" t="s">
        <v>129</v>
      </c>
      <c r="B82" s="38">
        <f>[2]AUTO!F83</f>
        <v>2795</v>
      </c>
      <c r="C82" s="38">
        <f>[2]AUTO!K83</f>
        <v>0</v>
      </c>
      <c r="D82" s="38">
        <f>[2]AUTO!N83</f>
        <v>0</v>
      </c>
      <c r="E82" s="38">
        <f>[2]AUTO!S83</f>
        <v>0</v>
      </c>
      <c r="F82" s="38"/>
      <c r="G82" s="38">
        <f>[2]AUTO!AD83</f>
        <v>0</v>
      </c>
      <c r="H82" s="38">
        <f>[2]AUTO!AE83</f>
        <v>0</v>
      </c>
      <c r="I82" s="38">
        <f>[2]AUTO!AF83</f>
        <v>0</v>
      </c>
      <c r="J82" s="38">
        <f>[2]AUTO!AG83</f>
        <v>0</v>
      </c>
      <c r="K82" s="38">
        <f>[2]AUTO!AJ83</f>
        <v>0</v>
      </c>
      <c r="L82" s="38">
        <f>[2]AUTO!AM83</f>
        <v>0</v>
      </c>
      <c r="M82" s="38">
        <f>[2]AUTO!AQ83</f>
        <v>0</v>
      </c>
      <c r="N82" s="38">
        <f>[2]AUTO!AR83</f>
        <v>0</v>
      </c>
      <c r="O82" s="38">
        <f t="shared" si="11"/>
        <v>2795</v>
      </c>
    </row>
    <row r="83" spans="1:15" x14ac:dyDescent="0.2">
      <c r="A83" s="133" t="s">
        <v>130</v>
      </c>
      <c r="B83" s="38">
        <f>[2]AUTO!F84</f>
        <v>4404</v>
      </c>
      <c r="C83" s="38">
        <f>[2]AUTO!K84</f>
        <v>0</v>
      </c>
      <c r="D83" s="38">
        <f>[2]AUTO!N84</f>
        <v>0</v>
      </c>
      <c r="E83" s="38">
        <f>[2]AUTO!S84</f>
        <v>27576</v>
      </c>
      <c r="F83" s="38"/>
      <c r="G83" s="38">
        <f>[2]AUTO!AD84</f>
        <v>0</v>
      </c>
      <c r="H83" s="38">
        <f>[2]AUTO!AE84</f>
        <v>0</v>
      </c>
      <c r="I83" s="38">
        <f>[2]AUTO!AF84</f>
        <v>0</v>
      </c>
      <c r="J83" s="38">
        <f>[2]AUTO!AG84</f>
        <v>0</v>
      </c>
      <c r="K83" s="38">
        <f>[2]AUTO!AJ84</f>
        <v>0</v>
      </c>
      <c r="L83" s="38">
        <f>[2]AUTO!AM84</f>
        <v>0</v>
      </c>
      <c r="M83" s="38">
        <f>[2]AUTO!AQ84</f>
        <v>0</v>
      </c>
      <c r="N83" s="38">
        <f>[2]AUTO!AR84</f>
        <v>0</v>
      </c>
      <c r="O83" s="38">
        <f t="shared" si="11"/>
        <v>31980</v>
      </c>
    </row>
    <row r="84" spans="1:15" ht="14.25" customHeight="1" x14ac:dyDescent="0.2">
      <c r="A84" s="133" t="s">
        <v>131</v>
      </c>
      <c r="B84" s="38">
        <f>[2]AUTO!F85</f>
        <v>6129</v>
      </c>
      <c r="C84" s="38">
        <f>[2]AUTO!K85</f>
        <v>0</v>
      </c>
      <c r="D84" s="38">
        <f>[2]AUTO!N85</f>
        <v>0</v>
      </c>
      <c r="E84" s="38">
        <f>[2]AUTO!S85</f>
        <v>0</v>
      </c>
      <c r="F84" s="38"/>
      <c r="G84" s="38">
        <f>[2]AUTO!AD85</f>
        <v>0</v>
      </c>
      <c r="H84" s="38">
        <f>[2]AUTO!AE85</f>
        <v>0</v>
      </c>
      <c r="I84" s="38">
        <f>[2]AUTO!AF85</f>
        <v>0</v>
      </c>
      <c r="J84" s="38">
        <f>[2]AUTO!AG85</f>
        <v>0</v>
      </c>
      <c r="K84" s="38">
        <f>[2]AUTO!AJ85</f>
        <v>0</v>
      </c>
      <c r="L84" s="38">
        <f>[2]AUTO!AM85</f>
        <v>0</v>
      </c>
      <c r="M84" s="38">
        <f>[2]AUTO!AQ85</f>
        <v>0</v>
      </c>
      <c r="N84" s="38">
        <f>[2]AUTO!AR85</f>
        <v>0</v>
      </c>
      <c r="O84" s="38">
        <f t="shared" si="11"/>
        <v>6129</v>
      </c>
    </row>
    <row r="85" spans="1:15" hidden="1" x14ac:dyDescent="0.2">
      <c r="A85" s="133" t="s">
        <v>132</v>
      </c>
      <c r="B85" s="38">
        <f>[2]AUTO!F86</f>
        <v>0</v>
      </c>
      <c r="C85" s="38">
        <f>[2]AUTO!K86</f>
        <v>0</v>
      </c>
      <c r="D85" s="38">
        <f>[2]AUTO!N86</f>
        <v>0</v>
      </c>
      <c r="E85" s="38">
        <f>[2]AUTO!S86</f>
        <v>0</v>
      </c>
      <c r="F85" s="38"/>
      <c r="G85" s="38">
        <f>[2]AUTO!AD86</f>
        <v>0</v>
      </c>
      <c r="H85" s="38">
        <f>[2]AUTO!AE86</f>
        <v>0</v>
      </c>
      <c r="I85" s="38">
        <f>[2]AUTO!AF86</f>
        <v>0</v>
      </c>
      <c r="J85" s="38">
        <f>[2]AUTO!AG86</f>
        <v>0</v>
      </c>
      <c r="K85" s="38">
        <f>[2]AUTO!AJ86</f>
        <v>0</v>
      </c>
      <c r="L85" s="38">
        <f>[2]AUTO!AM86</f>
        <v>0</v>
      </c>
      <c r="M85" s="38">
        <f>[2]AUTO!AQ86</f>
        <v>0</v>
      </c>
      <c r="N85" s="38">
        <f>[2]AUTO!AR86</f>
        <v>0</v>
      </c>
      <c r="O85" s="38">
        <f t="shared" si="11"/>
        <v>0</v>
      </c>
    </row>
    <row r="86" spans="1:15" x14ac:dyDescent="0.2">
      <c r="A86" s="133" t="s">
        <v>133</v>
      </c>
      <c r="B86" s="38">
        <f>[2]AUTO!F87</f>
        <v>2287</v>
      </c>
      <c r="C86" s="38">
        <f>[2]AUTO!K87</f>
        <v>0</v>
      </c>
      <c r="D86" s="38">
        <f>[2]AUTO!N87</f>
        <v>0</v>
      </c>
      <c r="E86" s="38">
        <f>[2]AUTO!S87</f>
        <v>0</v>
      </c>
      <c r="F86" s="38"/>
      <c r="G86" s="38">
        <f>[2]AUTO!AD87</f>
        <v>0</v>
      </c>
      <c r="H86" s="38">
        <f>[2]AUTO!AE87</f>
        <v>0</v>
      </c>
      <c r="I86" s="38">
        <f>[2]AUTO!AF87</f>
        <v>0</v>
      </c>
      <c r="J86" s="38">
        <f>[2]AUTO!AG87</f>
        <v>0</v>
      </c>
      <c r="K86" s="38">
        <f>[2]AUTO!AJ87</f>
        <v>0</v>
      </c>
      <c r="L86" s="38">
        <f>[2]AUTO!AM87</f>
        <v>0</v>
      </c>
      <c r="M86" s="38">
        <f>[2]AUTO!AQ87</f>
        <v>0</v>
      </c>
      <c r="N86" s="38">
        <f>[2]AUTO!AR87</f>
        <v>0</v>
      </c>
      <c r="O86" s="38">
        <f t="shared" si="11"/>
        <v>2287</v>
      </c>
    </row>
    <row r="87" spans="1:15" ht="14.25" customHeight="1" x14ac:dyDescent="0.2">
      <c r="A87" s="133" t="s">
        <v>134</v>
      </c>
      <c r="B87" s="38">
        <f>[2]AUTO!F88</f>
        <v>17123</v>
      </c>
      <c r="C87" s="38">
        <f>[2]AUTO!K88</f>
        <v>0</v>
      </c>
      <c r="D87" s="38">
        <f>[2]AUTO!N88</f>
        <v>6979</v>
      </c>
      <c r="E87" s="38">
        <f>[2]AUTO!S88</f>
        <v>0</v>
      </c>
      <c r="F87" s="38"/>
      <c r="G87" s="38">
        <f>[2]AUTO!AD88</f>
        <v>0</v>
      </c>
      <c r="H87" s="38">
        <f>[2]AUTO!AE88</f>
        <v>0</v>
      </c>
      <c r="I87" s="38">
        <f>[2]AUTO!AF88</f>
        <v>0</v>
      </c>
      <c r="J87" s="38">
        <f>[2]AUTO!AG88</f>
        <v>0</v>
      </c>
      <c r="K87" s="38">
        <f>[2]AUTO!AJ88</f>
        <v>0</v>
      </c>
      <c r="L87" s="38">
        <f>[2]AUTO!AM88</f>
        <v>0</v>
      </c>
      <c r="M87" s="38">
        <f>[2]AUTO!AQ88</f>
        <v>0</v>
      </c>
      <c r="N87" s="38">
        <f>[2]AUTO!AR88</f>
        <v>0</v>
      </c>
      <c r="O87" s="38">
        <f t="shared" si="11"/>
        <v>24102</v>
      </c>
    </row>
    <row r="88" spans="1:15" x14ac:dyDescent="0.2">
      <c r="A88" s="254" t="s">
        <v>267</v>
      </c>
      <c r="B88" s="38">
        <f>[2]AUTO!F89</f>
        <v>1306</v>
      </c>
      <c r="C88" s="38"/>
      <c r="D88" s="38"/>
      <c r="E88" s="38"/>
      <c r="F88" s="38"/>
      <c r="G88" s="38"/>
      <c r="H88" s="38"/>
      <c r="I88" s="38"/>
      <c r="J88" s="38"/>
      <c r="K88" s="38"/>
      <c r="L88" s="38"/>
      <c r="M88" s="38"/>
      <c r="N88" s="38"/>
      <c r="O88" s="38">
        <f t="shared" si="11"/>
        <v>1306</v>
      </c>
    </row>
    <row r="89" spans="1:15" x14ac:dyDescent="0.2">
      <c r="A89" s="254" t="s">
        <v>301</v>
      </c>
      <c r="B89" s="38">
        <f>[2]AUTO!F90</f>
        <v>542</v>
      </c>
      <c r="C89" s="38"/>
      <c r="D89" s="38"/>
      <c r="E89" s="38"/>
      <c r="F89" s="38"/>
      <c r="G89" s="38"/>
      <c r="H89" s="38"/>
      <c r="I89" s="38"/>
      <c r="J89" s="38"/>
      <c r="K89" s="38"/>
      <c r="L89" s="38"/>
      <c r="M89" s="38"/>
      <c r="N89" s="38"/>
      <c r="O89" s="38">
        <f t="shared" si="11"/>
        <v>542</v>
      </c>
    </row>
    <row r="90" spans="1:15" x14ac:dyDescent="0.2">
      <c r="A90" s="74" t="s">
        <v>268</v>
      </c>
      <c r="B90" s="38">
        <f>[2]AUTO!F91</f>
        <v>0</v>
      </c>
      <c r="C90" s="38">
        <f>[2]AUTO!K91</f>
        <v>0</v>
      </c>
      <c r="D90" s="38">
        <f>[2]AUTO!N91</f>
        <v>8546585</v>
      </c>
      <c r="E90" s="38">
        <f>[2]AUTO!S91</f>
        <v>1847581</v>
      </c>
      <c r="F90" s="38"/>
      <c r="G90" s="38">
        <f>[2]AUTO!AD91</f>
        <v>0</v>
      </c>
      <c r="H90" s="38">
        <f>[2]AUTO!AE91</f>
        <v>0</v>
      </c>
      <c r="I90" s="38">
        <f>[2]AUTO!AF91</f>
        <v>0</v>
      </c>
      <c r="J90" s="38">
        <f>[2]AUTO!AG91</f>
        <v>15298000</v>
      </c>
      <c r="K90" s="38">
        <f>[2]AUTO!AJ91</f>
        <v>0</v>
      </c>
      <c r="L90" s="38">
        <f>[2]AUTO!AM91</f>
        <v>0</v>
      </c>
      <c r="M90" s="38">
        <f>[2]AUTO!AQ91</f>
        <v>0</v>
      </c>
      <c r="N90" s="38">
        <f>[2]AUTO!AR91</f>
        <v>0</v>
      </c>
      <c r="O90" s="38">
        <f>SUM(B90:N90)</f>
        <v>25692166</v>
      </c>
    </row>
    <row r="91" spans="1:15" ht="13.5" customHeight="1" x14ac:dyDescent="0.2">
      <c r="A91" s="256" t="s">
        <v>285</v>
      </c>
      <c r="B91" s="38">
        <f t="shared" ref="B91:K91" si="12">SUM(B92:B93)</f>
        <v>0</v>
      </c>
      <c r="C91" s="38">
        <f t="shared" si="12"/>
        <v>0</v>
      </c>
      <c r="D91" s="38">
        <f t="shared" si="12"/>
        <v>0</v>
      </c>
      <c r="E91" s="38">
        <f t="shared" si="12"/>
        <v>0</v>
      </c>
      <c r="F91" s="38"/>
      <c r="G91" s="38">
        <f t="shared" si="12"/>
        <v>0</v>
      </c>
      <c r="H91" s="38">
        <f t="shared" si="12"/>
        <v>0</v>
      </c>
      <c r="I91" s="38">
        <f t="shared" si="12"/>
        <v>0</v>
      </c>
      <c r="J91" s="38">
        <f t="shared" si="12"/>
        <v>0</v>
      </c>
      <c r="K91" s="38">
        <f t="shared" si="12"/>
        <v>6562</v>
      </c>
      <c r="L91" s="38">
        <f>SUM(L92:L93)</f>
        <v>0</v>
      </c>
      <c r="M91" s="38">
        <f>SUM(M92:M93)</f>
        <v>428619518</v>
      </c>
      <c r="N91" s="38">
        <f>SUM(N92:N93)</f>
        <v>0</v>
      </c>
      <c r="O91" s="38">
        <f>SUM(O92:O93)</f>
        <v>428626080</v>
      </c>
    </row>
    <row r="92" spans="1:15" hidden="1" x14ac:dyDescent="0.2">
      <c r="A92" s="256" t="s">
        <v>270</v>
      </c>
      <c r="B92" s="38">
        <f>[2]AUTO!F93</f>
        <v>0</v>
      </c>
      <c r="C92" s="38">
        <f>[2]AUTO!K93</f>
        <v>0</v>
      </c>
      <c r="D92" s="38">
        <f>[2]AUTO!N93</f>
        <v>0</v>
      </c>
      <c r="E92" s="38">
        <f>[2]AUTO!S93</f>
        <v>0</v>
      </c>
      <c r="F92" s="38"/>
      <c r="G92" s="38">
        <f>[2]AUTO!AD93</f>
        <v>0</v>
      </c>
      <c r="H92" s="38">
        <f>[2]AUTO!AE93</f>
        <v>0</v>
      </c>
      <c r="I92" s="38">
        <f>[2]AUTO!AF93</f>
        <v>0</v>
      </c>
      <c r="J92" s="38">
        <f>[2]AUTO!AG93</f>
        <v>0</v>
      </c>
      <c r="K92" s="38">
        <f>[2]AUTO!AJ93</f>
        <v>0</v>
      </c>
      <c r="L92" s="38">
        <f>[2]AUTO!AM93</f>
        <v>0</v>
      </c>
      <c r="M92" s="38">
        <f>[2]AUTO!AQ93</f>
        <v>428619518</v>
      </c>
      <c r="N92" s="38">
        <f>[2]AUTO!AR93</f>
        <v>0</v>
      </c>
      <c r="O92" s="38">
        <f>SUM(B92:N92)</f>
        <v>428619518</v>
      </c>
    </row>
    <row r="93" spans="1:15" hidden="1" x14ac:dyDescent="0.2">
      <c r="A93" s="256" t="s">
        <v>271</v>
      </c>
      <c r="B93" s="38">
        <f>[2]AUTO!F94</f>
        <v>0</v>
      </c>
      <c r="C93" s="38">
        <f>[2]AUTO!K94</f>
        <v>0</v>
      </c>
      <c r="D93" s="38">
        <f>[2]AUTO!N94</f>
        <v>0</v>
      </c>
      <c r="E93" s="38">
        <f>[2]AUTO!S94</f>
        <v>0</v>
      </c>
      <c r="F93" s="38"/>
      <c r="G93" s="38">
        <f>[2]AUTO!AD94</f>
        <v>0</v>
      </c>
      <c r="H93" s="38">
        <f>[2]AUTO!AE94</f>
        <v>0</v>
      </c>
      <c r="I93" s="38">
        <f>[2]AUTO!AF94</f>
        <v>0</v>
      </c>
      <c r="J93" s="38">
        <f>[2]AUTO!AG94</f>
        <v>0</v>
      </c>
      <c r="K93" s="38">
        <f>[2]AUTO!AJ94</f>
        <v>6562</v>
      </c>
      <c r="L93" s="38">
        <f>[2]AUTO!AM94</f>
        <v>0</v>
      </c>
      <c r="M93" s="38">
        <f>[2]AUTO!AQ94</f>
        <v>0</v>
      </c>
      <c r="N93" s="38">
        <f>[2]AUTO!AR94</f>
        <v>0</v>
      </c>
      <c r="O93" s="38">
        <f>SUM(B93:N93)</f>
        <v>6562</v>
      </c>
    </row>
    <row r="94" spans="1:15" x14ac:dyDescent="0.2">
      <c r="A94" s="74" t="s">
        <v>272</v>
      </c>
      <c r="B94" s="38">
        <f>[2]AUTO!F95</f>
        <v>2196</v>
      </c>
      <c r="C94" s="38">
        <f>[2]AUTO!K95</f>
        <v>0</v>
      </c>
      <c r="D94" s="38">
        <f>[2]AUTO!N95</f>
        <v>0</v>
      </c>
      <c r="E94" s="38">
        <f>[2]AUTO!S95</f>
        <v>0</v>
      </c>
      <c r="F94" s="38"/>
      <c r="G94" s="38">
        <f>[2]AUTO!AD95</f>
        <v>0</v>
      </c>
      <c r="H94" s="38">
        <f>[2]AUTO!AE95</f>
        <v>0</v>
      </c>
      <c r="I94" s="38">
        <f>[2]AUTO!AF95</f>
        <v>0</v>
      </c>
      <c r="J94" s="38">
        <f>[2]AUTO!AG95</f>
        <v>0</v>
      </c>
      <c r="K94" s="38">
        <f>[2]AUTO!AJ95</f>
        <v>0</v>
      </c>
      <c r="L94" s="38">
        <f>[2]AUTO!AM95</f>
        <v>0</v>
      </c>
      <c r="M94" s="38">
        <f>[2]AUTO!AQ95</f>
        <v>0</v>
      </c>
      <c r="N94" s="38">
        <f>[2]AUTO!AR95</f>
        <v>0</v>
      </c>
      <c r="O94" s="38">
        <f>SUM(B94:N94)</f>
        <v>2196</v>
      </c>
    </row>
    <row r="95" spans="1:15" ht="13.5" customHeight="1" x14ac:dyDescent="0.2">
      <c r="A95" s="254" t="s">
        <v>273</v>
      </c>
      <c r="B95" s="38">
        <f>[2]AUTO!F96</f>
        <v>0</v>
      </c>
      <c r="C95" s="38">
        <f>[2]AUTO!K96</f>
        <v>0</v>
      </c>
      <c r="D95" s="38">
        <f>[2]AUTO!N96</f>
        <v>0</v>
      </c>
      <c r="E95" s="38">
        <f>[2]AUTO!S96</f>
        <v>0</v>
      </c>
      <c r="F95" s="38"/>
      <c r="G95" s="38">
        <f>[2]AUTO!AD96</f>
        <v>0</v>
      </c>
      <c r="H95" s="38">
        <f>[2]AUTO!AE96</f>
        <v>0</v>
      </c>
      <c r="I95" s="38">
        <f>[2]AUTO!AF96</f>
        <v>392797000</v>
      </c>
      <c r="J95" s="38">
        <f>[2]AUTO!AG96</f>
        <v>0</v>
      </c>
      <c r="K95" s="38">
        <f>[2]AUTO!AJ96</f>
        <v>0</v>
      </c>
      <c r="L95" s="38">
        <f>[2]AUTO!AM96</f>
        <v>0</v>
      </c>
      <c r="M95" s="38">
        <f>[2]AUTO!AQ96</f>
        <v>0</v>
      </c>
      <c r="N95" s="38">
        <f>[2]AUTO!AR96</f>
        <v>0</v>
      </c>
      <c r="O95" s="38">
        <f>SUM(B95:N95)</f>
        <v>392797000</v>
      </c>
    </row>
    <row r="96" spans="1:15" ht="20.25" customHeight="1" thickBot="1" x14ac:dyDescent="0.25">
      <c r="A96" s="277" t="s">
        <v>45</v>
      </c>
      <c r="B96" s="262">
        <f t="shared" ref="B96:O96" si="13">SUM(B6:B12)+SUM(B15:B20)+SUM(B23:B25)+SUM(B28:B29)+SUM(B32:B48)+B91+B95+B90+B94</f>
        <v>36272143</v>
      </c>
      <c r="C96" s="262">
        <f t="shared" si="13"/>
        <v>1141256</v>
      </c>
      <c r="D96" s="262">
        <f t="shared" si="13"/>
        <v>15816010</v>
      </c>
      <c r="E96" s="262">
        <f t="shared" si="13"/>
        <v>11350718</v>
      </c>
      <c r="F96" s="262">
        <f t="shared" si="13"/>
        <v>7301332</v>
      </c>
      <c r="G96" s="262">
        <f t="shared" si="13"/>
        <v>0</v>
      </c>
      <c r="H96" s="262">
        <f t="shared" si="13"/>
        <v>379</v>
      </c>
      <c r="I96" s="262">
        <f t="shared" si="13"/>
        <v>392797000</v>
      </c>
      <c r="J96" s="262">
        <f t="shared" si="13"/>
        <v>15298000</v>
      </c>
      <c r="K96" s="262">
        <f t="shared" si="13"/>
        <v>899243</v>
      </c>
      <c r="L96" s="262">
        <f t="shared" si="13"/>
        <v>814867</v>
      </c>
      <c r="M96" s="262">
        <f t="shared" si="13"/>
        <v>428619518</v>
      </c>
      <c r="N96" s="262">
        <f t="shared" si="13"/>
        <v>0</v>
      </c>
      <c r="O96" s="262">
        <f t="shared" si="13"/>
        <v>910310466</v>
      </c>
    </row>
    <row r="97" ht="13.5" thickTop="1" x14ac:dyDescent="0.2"/>
  </sheetData>
  <printOptions gridLines="1"/>
  <pageMargins left="0.48" right="0.25" top="0.46" bottom="0.35" header="0.17" footer="0.17"/>
  <pageSetup paperSize="9" scale="70"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6"/>
  <sheetViews>
    <sheetView zoomScale="148" zoomScaleNormal="148" workbookViewId="0">
      <pane xSplit="1" ySplit="5" topLeftCell="B42" activePane="bottomRight" state="frozen"/>
      <selection pane="topRight" activeCell="B1" sqref="B1"/>
      <selection pane="bottomLeft" activeCell="A7" sqref="A7"/>
      <selection pane="bottomRight" activeCell="H101" sqref="H101"/>
    </sheetView>
  </sheetViews>
  <sheetFormatPr defaultRowHeight="12" customHeight="1" x14ac:dyDescent="0.2"/>
  <cols>
    <col min="1" max="1" width="12.7109375" style="231" customWidth="1"/>
    <col min="2" max="2" width="10.42578125" style="231" customWidth="1"/>
    <col min="3" max="4" width="9.5703125" style="231" customWidth="1"/>
    <col min="5" max="5" width="10.42578125" style="231" customWidth="1"/>
    <col min="6" max="6" width="8.42578125" style="231" customWidth="1"/>
    <col min="7" max="7" width="9.42578125" style="231" hidden="1" customWidth="1"/>
    <col min="8" max="8" width="8.5703125" style="231" customWidth="1"/>
    <col min="9" max="9" width="9.42578125" style="231" customWidth="1"/>
    <col min="10" max="10" width="10.5703125" style="231" hidden="1" customWidth="1"/>
    <col min="11" max="11" width="10" style="231" customWidth="1"/>
    <col min="12" max="12" width="9.5703125" style="231" customWidth="1"/>
    <col min="13" max="13" width="9.85546875" style="231" customWidth="1"/>
    <col min="14" max="14" width="9.140625" style="5"/>
    <col min="15" max="15" width="9.85546875" style="5" bestFit="1" customWidth="1"/>
    <col min="16" max="16384" width="9.140625" style="5"/>
  </cols>
  <sheetData>
    <row r="1" spans="1:13" s="264" customFormat="1" ht="12" customHeight="1" x14ac:dyDescent="0.2">
      <c r="A1" s="241" t="str">
        <f>[2]SUM!A1</f>
        <v>CY 2016 ALLOTMENT RELEASES</v>
      </c>
      <c r="B1" s="241"/>
      <c r="C1" s="241"/>
      <c r="M1" s="265"/>
    </row>
    <row r="2" spans="1:13" s="264" customFormat="1" ht="12" customHeight="1" x14ac:dyDescent="0.2">
      <c r="A2" s="266" t="s">
        <v>278</v>
      </c>
      <c r="B2" s="266"/>
      <c r="C2" s="266"/>
    </row>
    <row r="3" spans="1:13" s="264" customFormat="1" ht="12" customHeight="1" x14ac:dyDescent="0.2">
      <c r="A3" s="241" t="str">
        <f>[2]SUM!A3</f>
        <v>JANUARY 1- DECEMBER 31, 2016</v>
      </c>
      <c r="B3" s="241"/>
      <c r="C3" s="241"/>
      <c r="D3" s="1"/>
    </row>
    <row r="4" spans="1:13" s="264" customFormat="1" ht="12" customHeight="1" x14ac:dyDescent="0.2">
      <c r="A4" s="241" t="s">
        <v>1</v>
      </c>
      <c r="B4" s="241"/>
      <c r="C4" s="241"/>
    </row>
    <row r="5" spans="1:13" ht="61.5" customHeight="1" x14ac:dyDescent="0.2">
      <c r="A5" s="278" t="s">
        <v>2</v>
      </c>
      <c r="B5" s="278" t="s">
        <v>279</v>
      </c>
      <c r="C5" s="272" t="s">
        <v>136</v>
      </c>
      <c r="D5" s="274" t="s">
        <v>275</v>
      </c>
      <c r="E5" s="279" t="s">
        <v>149</v>
      </c>
      <c r="F5" s="272" t="s">
        <v>143</v>
      </c>
      <c r="G5" s="279" t="s">
        <v>280</v>
      </c>
      <c r="H5" s="272" t="s">
        <v>281</v>
      </c>
      <c r="I5" s="279" t="s">
        <v>147</v>
      </c>
      <c r="J5" s="271" t="s">
        <v>146</v>
      </c>
      <c r="K5" s="271" t="s">
        <v>277</v>
      </c>
      <c r="L5" s="274" t="s">
        <v>282</v>
      </c>
      <c r="M5" s="274" t="s">
        <v>283</v>
      </c>
    </row>
    <row r="6" spans="1:13" ht="20.100000000000001" hidden="1" customHeight="1" x14ac:dyDescent="0.2">
      <c r="A6" s="246" t="s">
        <v>229</v>
      </c>
      <c r="B6" s="44">
        <f>'[2]CONT-RA10651'!B7</f>
        <v>0</v>
      </c>
      <c r="C6" s="231">
        <f>'[2]CONT-RA10651'!E7</f>
        <v>0</v>
      </c>
      <c r="D6" s="231">
        <f>'[2]CONT-RA10651'!H7</f>
        <v>0</v>
      </c>
      <c r="E6" s="231">
        <f>'[2]CONT-RA10651'!K7</f>
        <v>0</v>
      </c>
      <c r="F6" s="231">
        <f>'[2]CONT-RA10651'!N7</f>
        <v>0</v>
      </c>
      <c r="G6" s="231">
        <f>'[2]CONT-RA10651'!O7</f>
        <v>0</v>
      </c>
      <c r="H6" s="231">
        <f>'[2]CONT-RA10651'!R7</f>
        <v>0</v>
      </c>
      <c r="I6" s="231">
        <f>'[2]CONT-RA10651'!S7</f>
        <v>0</v>
      </c>
      <c r="K6" s="231">
        <f>'[2]CONT-RA10651'!AC7</f>
        <v>0</v>
      </c>
      <c r="L6" s="231">
        <f t="shared" ref="L6:L11" si="0">SUM(C6:K6)</f>
        <v>0</v>
      </c>
      <c r="M6" s="231">
        <f t="shared" ref="M6:M46" si="1">L6+B6</f>
        <v>0</v>
      </c>
    </row>
    <row r="7" spans="1:13" ht="20.100000000000001" hidden="1" customHeight="1" x14ac:dyDescent="0.2">
      <c r="A7" s="18" t="s">
        <v>230</v>
      </c>
      <c r="B7" s="44">
        <f>'[2]CONT-RA10651'!B8</f>
        <v>0</v>
      </c>
      <c r="C7" s="231">
        <f>'[2]CONT-RA10651'!E8</f>
        <v>0</v>
      </c>
      <c r="D7" s="231">
        <f>'[2]CONT-RA10651'!H8</f>
        <v>0</v>
      </c>
      <c r="E7" s="231">
        <f>'[2]CONT-RA10651'!K8</f>
        <v>0</v>
      </c>
      <c r="F7" s="231">
        <f>'[2]CONT-RA10651'!N8</f>
        <v>0</v>
      </c>
      <c r="G7" s="231">
        <f>'[2]CONT-RA10651'!O8</f>
        <v>0</v>
      </c>
      <c r="H7" s="231">
        <f>'[2]CONT-RA10651'!R8</f>
        <v>0</v>
      </c>
      <c r="I7" s="231">
        <f>'[2]CONT-RA10651'!S8</f>
        <v>0</v>
      </c>
      <c r="K7" s="231">
        <f>'[2]CONT-RA10651'!AC8</f>
        <v>0</v>
      </c>
      <c r="L7" s="231">
        <f t="shared" si="0"/>
        <v>0</v>
      </c>
      <c r="M7" s="231">
        <f t="shared" si="1"/>
        <v>0</v>
      </c>
    </row>
    <row r="8" spans="1:13" ht="20.100000000000001" hidden="1" customHeight="1" x14ac:dyDescent="0.2">
      <c r="A8" s="18" t="s">
        <v>231</v>
      </c>
      <c r="B8" s="44">
        <f>'[2]CONT-RA10651'!B9</f>
        <v>0</v>
      </c>
      <c r="C8" s="231">
        <f>'[2]CONT-RA10651'!E9</f>
        <v>0</v>
      </c>
      <c r="D8" s="231">
        <f>'[2]CONT-RA10651'!H9</f>
        <v>0</v>
      </c>
      <c r="E8" s="231">
        <f>'[2]CONT-RA10651'!K9</f>
        <v>0</v>
      </c>
      <c r="F8" s="231">
        <f>'[2]CONT-RA10651'!N9</f>
        <v>0</v>
      </c>
      <c r="G8" s="231">
        <f>'[2]CONT-RA10651'!O9</f>
        <v>0</v>
      </c>
      <c r="H8" s="231">
        <f>'[2]CONT-RA10651'!R9</f>
        <v>0</v>
      </c>
      <c r="I8" s="231">
        <f>'[2]CONT-RA10651'!S9</f>
        <v>0</v>
      </c>
      <c r="K8" s="231">
        <f>'[2]CONT-RA10651'!AC9</f>
        <v>0</v>
      </c>
      <c r="L8" s="231">
        <f t="shared" si="0"/>
        <v>0</v>
      </c>
      <c r="M8" s="231">
        <f t="shared" si="1"/>
        <v>0</v>
      </c>
    </row>
    <row r="9" spans="1:13" ht="20.100000000000001" hidden="1" customHeight="1" x14ac:dyDescent="0.2">
      <c r="A9" s="18" t="s">
        <v>232</v>
      </c>
      <c r="B9" s="44">
        <f>'[2]CONT-RA10651'!B10</f>
        <v>0</v>
      </c>
      <c r="C9" s="231">
        <f>'[2]CONT-RA10651'!E10</f>
        <v>0</v>
      </c>
      <c r="D9" s="231">
        <f>'[2]CONT-RA10651'!H10</f>
        <v>0</v>
      </c>
      <c r="E9" s="231">
        <f>'[2]CONT-RA10651'!K10</f>
        <v>0</v>
      </c>
      <c r="F9" s="231">
        <f>'[2]CONT-RA10651'!N10</f>
        <v>0</v>
      </c>
      <c r="G9" s="231">
        <f>'[2]CONT-RA10651'!O10</f>
        <v>0</v>
      </c>
      <c r="H9" s="231">
        <f>'[2]CONT-RA10651'!R10</f>
        <v>0</v>
      </c>
      <c r="I9" s="231">
        <f>'[2]CONT-RA10651'!S10</f>
        <v>0</v>
      </c>
      <c r="K9" s="231">
        <f>'[2]CONT-RA10651'!AC10</f>
        <v>0</v>
      </c>
      <c r="L9" s="231">
        <f t="shared" si="0"/>
        <v>0</v>
      </c>
      <c r="M9" s="231">
        <f t="shared" si="1"/>
        <v>0</v>
      </c>
    </row>
    <row r="10" spans="1:13" ht="20.100000000000001" customHeight="1" x14ac:dyDescent="0.2">
      <c r="A10" s="18" t="s">
        <v>233</v>
      </c>
      <c r="B10" s="44">
        <f>'[2]CONT-RA10651'!B11</f>
        <v>266500</v>
      </c>
      <c r="C10" s="231">
        <f>'[2]CONT-RA10651'!E11</f>
        <v>0</v>
      </c>
      <c r="D10" s="231">
        <f>'[2]CONT-RA10651'!H11</f>
        <v>0</v>
      </c>
      <c r="E10" s="231">
        <f>'[2]CONT-RA10651'!K11</f>
        <v>841209</v>
      </c>
      <c r="F10" s="231">
        <f>'[2]CONT-RA10651'!N11</f>
        <v>0</v>
      </c>
      <c r="G10" s="231">
        <f>'[2]CONT-RA10651'!O11</f>
        <v>0</v>
      </c>
      <c r="H10" s="231">
        <f>'[2]CONT-RA10651'!R11</f>
        <v>0</v>
      </c>
      <c r="I10" s="231">
        <f>'[2]CONT-RA10651'!S11</f>
        <v>0</v>
      </c>
      <c r="K10" s="231">
        <f>'[2]CONT-RA10651'!Z11</f>
        <v>0</v>
      </c>
      <c r="L10" s="231">
        <f t="shared" si="0"/>
        <v>841209</v>
      </c>
      <c r="M10" s="231">
        <f t="shared" si="1"/>
        <v>1107709</v>
      </c>
    </row>
    <row r="11" spans="1:13" ht="20.100000000000001" hidden="1" customHeight="1" x14ac:dyDescent="0.2">
      <c r="A11" s="18" t="s">
        <v>234</v>
      </c>
      <c r="B11" s="44">
        <f>'[2]CONT-RA10651'!B12</f>
        <v>0</v>
      </c>
      <c r="C11" s="231">
        <f>'[2]CONT-RA10651'!E12</f>
        <v>0</v>
      </c>
      <c r="D11" s="231">
        <f>'[2]CONT-RA10651'!H12</f>
        <v>0</v>
      </c>
      <c r="E11" s="231">
        <f>'[2]CONT-RA10651'!K12</f>
        <v>0</v>
      </c>
      <c r="F11" s="231">
        <f>'[2]CONT-RA10651'!N12</f>
        <v>0</v>
      </c>
      <c r="G11" s="231">
        <f>'[2]CONT-RA10651'!O12</f>
        <v>0</v>
      </c>
      <c r="H11" s="231">
        <f>'[2]CONT-RA10651'!R12</f>
        <v>0</v>
      </c>
      <c r="I11" s="231">
        <f>'[2]CONT-RA10651'!S12</f>
        <v>0</v>
      </c>
      <c r="K11" s="231">
        <f>'[2]CONT-RA10651'!AC12</f>
        <v>0</v>
      </c>
      <c r="L11" s="231">
        <f t="shared" si="0"/>
        <v>0</v>
      </c>
      <c r="M11" s="231">
        <f t="shared" si="1"/>
        <v>0</v>
      </c>
    </row>
    <row r="12" spans="1:13" ht="20.100000000000001" customHeight="1" x14ac:dyDescent="0.2">
      <c r="A12" s="74" t="s">
        <v>284</v>
      </c>
      <c r="B12" s="231">
        <f t="shared" ref="B12:K12" si="2">SUM(B13:B14)</f>
        <v>877470</v>
      </c>
      <c r="C12" s="231">
        <f t="shared" si="2"/>
        <v>0</v>
      </c>
      <c r="D12" s="231">
        <f t="shared" si="2"/>
        <v>0</v>
      </c>
      <c r="E12" s="231">
        <f t="shared" si="2"/>
        <v>0</v>
      </c>
      <c r="F12" s="231">
        <f t="shared" si="2"/>
        <v>500000</v>
      </c>
      <c r="G12" s="231">
        <f t="shared" si="2"/>
        <v>0</v>
      </c>
      <c r="H12" s="231">
        <f t="shared" si="2"/>
        <v>0</v>
      </c>
      <c r="I12" s="231">
        <f t="shared" si="2"/>
        <v>0</v>
      </c>
      <c r="K12" s="231">
        <f t="shared" si="2"/>
        <v>0</v>
      </c>
      <c r="L12" s="231">
        <f>SUM(L13:L14)</f>
        <v>500000</v>
      </c>
      <c r="M12" s="231">
        <f t="shared" si="1"/>
        <v>1377470</v>
      </c>
    </row>
    <row r="13" spans="1:13" ht="20.100000000000001" hidden="1" customHeight="1" x14ac:dyDescent="0.2">
      <c r="A13" s="74" t="s">
        <v>236</v>
      </c>
      <c r="B13" s="44">
        <f>'[2]CONT-RA10651'!B14</f>
        <v>877470</v>
      </c>
      <c r="C13" s="231">
        <f>'[2]CONT-RA10651'!E14</f>
        <v>0</v>
      </c>
      <c r="D13" s="231">
        <f>'[2]CONT-RA10651'!H14</f>
        <v>0</v>
      </c>
      <c r="E13" s="231">
        <f>'[2]CONT-RA10651'!K14</f>
        <v>0</v>
      </c>
      <c r="F13" s="231">
        <f>'[2]CONT-RA10651'!N14</f>
        <v>500000</v>
      </c>
      <c r="G13" s="231">
        <f>'[2]CONT-RA10651'!O14</f>
        <v>0</v>
      </c>
      <c r="H13" s="231">
        <f>'[2]CONT-RA10651'!R14</f>
        <v>0</v>
      </c>
      <c r="I13" s="231">
        <f>'[2]CONT-RA10651'!S14</f>
        <v>0</v>
      </c>
      <c r="K13" s="231">
        <f>'[2]CONT-RA10651'!AC14</f>
        <v>0</v>
      </c>
      <c r="L13" s="231">
        <f t="shared" ref="L13:L19" si="3">SUM(C13:K13)</f>
        <v>500000</v>
      </c>
      <c r="M13" s="231">
        <f t="shared" si="1"/>
        <v>1377470</v>
      </c>
    </row>
    <row r="14" spans="1:13" ht="20.100000000000001" hidden="1" customHeight="1" x14ac:dyDescent="0.2">
      <c r="A14" s="74" t="s">
        <v>237</v>
      </c>
      <c r="B14" s="44">
        <f>'[2]CONT-RA10651'!B15</f>
        <v>0</v>
      </c>
      <c r="C14" s="231">
        <f>'[2]CONT-RA10651'!E15</f>
        <v>0</v>
      </c>
      <c r="D14" s="231">
        <f>'[2]CONT-RA10651'!H15</f>
        <v>0</v>
      </c>
      <c r="E14" s="231">
        <f>'[2]CONT-RA10651'!K15</f>
        <v>0</v>
      </c>
      <c r="F14" s="231">
        <f>'[2]CONT-RA10651'!N15</f>
        <v>0</v>
      </c>
      <c r="G14" s="231">
        <f>'[2]CONT-RA10651'!O15</f>
        <v>0</v>
      </c>
      <c r="H14" s="231">
        <f>'[2]CONT-RA10651'!R15</f>
        <v>0</v>
      </c>
      <c r="I14" s="231">
        <f>'[2]CONT-RA10651'!S15</f>
        <v>0</v>
      </c>
      <c r="K14" s="231">
        <f>'[2]CONT-RA10651'!AC15</f>
        <v>0</v>
      </c>
      <c r="L14" s="231">
        <f t="shared" si="3"/>
        <v>0</v>
      </c>
      <c r="M14" s="231">
        <f t="shared" si="1"/>
        <v>0</v>
      </c>
    </row>
    <row r="15" spans="1:13" ht="20.100000000000001" customHeight="1" x14ac:dyDescent="0.2">
      <c r="A15" s="74" t="s">
        <v>238</v>
      </c>
      <c r="B15" s="44">
        <f>'[2]CONT-RA10651'!B16</f>
        <v>281000</v>
      </c>
      <c r="C15" s="231">
        <f>'[2]CONT-RA10651'!E16</f>
        <v>0</v>
      </c>
      <c r="D15" s="231">
        <f>'[2]CONT-RA10651'!H16</f>
        <v>0</v>
      </c>
      <c r="E15" s="231">
        <f>'[2]CONT-RA10651'!K16</f>
        <v>209729</v>
      </c>
      <c r="F15" s="231">
        <f>'[2]CONT-RA10651'!N16</f>
        <v>0</v>
      </c>
      <c r="G15" s="231">
        <f>'[2]CONT-RA10651'!O16</f>
        <v>0</v>
      </c>
      <c r="H15" s="231">
        <f>'[2]CONT-RA10651'!R16</f>
        <v>0</v>
      </c>
      <c r="I15" s="231">
        <f>'[2]CONT-RA10651'!S16</f>
        <v>0</v>
      </c>
      <c r="K15" s="231">
        <f>'[2]CONT-RA10651'!Z16</f>
        <v>0</v>
      </c>
      <c r="L15" s="231">
        <f t="shared" si="3"/>
        <v>209729</v>
      </c>
      <c r="M15" s="231">
        <f t="shared" si="1"/>
        <v>490729</v>
      </c>
    </row>
    <row r="16" spans="1:13" ht="20.100000000000001" hidden="1" customHeight="1" x14ac:dyDescent="0.2">
      <c r="A16" s="74" t="s">
        <v>239</v>
      </c>
      <c r="B16" s="44">
        <f>'[2]CONT-RA10651'!B17</f>
        <v>0</v>
      </c>
      <c r="C16" s="231">
        <f>'[2]CONT-RA10651'!E17</f>
        <v>0</v>
      </c>
      <c r="D16" s="231">
        <f>'[2]CONT-RA10651'!H17</f>
        <v>0</v>
      </c>
      <c r="E16" s="231">
        <f>'[2]CONT-RA10651'!K17</f>
        <v>0</v>
      </c>
      <c r="F16" s="231">
        <f>'[2]CONT-RA10651'!N17</f>
        <v>0</v>
      </c>
      <c r="G16" s="231">
        <f>'[2]CONT-RA10651'!O17</f>
        <v>0</v>
      </c>
      <c r="H16" s="231">
        <f>'[2]CONT-RA10651'!R17</f>
        <v>0</v>
      </c>
      <c r="I16" s="231">
        <f>'[2]CONT-RA10651'!S17</f>
        <v>0</v>
      </c>
      <c r="K16" s="231">
        <f>'[2]CONT-RA10651'!AC17</f>
        <v>0</v>
      </c>
      <c r="L16" s="231">
        <f t="shared" si="3"/>
        <v>0</v>
      </c>
      <c r="M16" s="231">
        <f t="shared" si="1"/>
        <v>0</v>
      </c>
    </row>
    <row r="17" spans="1:13" ht="20.100000000000001" hidden="1" customHeight="1" x14ac:dyDescent="0.2">
      <c r="A17" s="74" t="s">
        <v>240</v>
      </c>
      <c r="B17" s="44">
        <f>'[2]CONT-RA10651'!B18</f>
        <v>0</v>
      </c>
      <c r="C17" s="231">
        <f>'[2]CONT-RA10651'!E18</f>
        <v>0</v>
      </c>
      <c r="D17" s="231">
        <f>'[2]CONT-RA10651'!H18</f>
        <v>0</v>
      </c>
      <c r="E17" s="231">
        <f>'[2]CONT-RA10651'!K18</f>
        <v>0</v>
      </c>
      <c r="F17" s="231">
        <f>'[2]CONT-RA10651'!N18</f>
        <v>0</v>
      </c>
      <c r="G17" s="231">
        <f>'[2]CONT-RA10651'!O18</f>
        <v>0</v>
      </c>
      <c r="H17" s="231">
        <f>'[2]CONT-RA10651'!R18</f>
        <v>0</v>
      </c>
      <c r="I17" s="231">
        <f>'[2]CONT-RA10651'!S18</f>
        <v>0</v>
      </c>
      <c r="K17" s="231">
        <f>'[2]CONT-RA10651'!Z18</f>
        <v>0</v>
      </c>
      <c r="L17" s="231">
        <f t="shared" si="3"/>
        <v>0</v>
      </c>
      <c r="M17" s="231">
        <f t="shared" si="1"/>
        <v>0</v>
      </c>
    </row>
    <row r="18" spans="1:13" ht="20.100000000000001" customHeight="1" x14ac:dyDescent="0.2">
      <c r="A18" s="74" t="s">
        <v>241</v>
      </c>
      <c r="B18" s="44">
        <f>'[2]CONT-RA10651'!B19</f>
        <v>139185</v>
      </c>
      <c r="C18" s="231">
        <f>'[2]CONT-RA10651'!E19</f>
        <v>0</v>
      </c>
      <c r="D18" s="231">
        <f>'[2]CONT-RA10651'!H19</f>
        <v>0</v>
      </c>
      <c r="E18" s="231">
        <f>'[2]CONT-RA10651'!K19</f>
        <v>0</v>
      </c>
      <c r="F18" s="231">
        <f>'[2]CONT-RA10651'!N19</f>
        <v>0</v>
      </c>
      <c r="G18" s="231">
        <f>'[2]CONT-RA10651'!O19</f>
        <v>0</v>
      </c>
      <c r="H18" s="231">
        <f>'[2]CONT-RA10651'!R19</f>
        <v>0</v>
      </c>
      <c r="I18" s="231">
        <f>'[2]CONT-RA10651'!U19</f>
        <v>1016666</v>
      </c>
      <c r="K18" s="231">
        <f>'[2]CONT-RA10651'!AC19</f>
        <v>0</v>
      </c>
      <c r="L18" s="231">
        <f t="shared" si="3"/>
        <v>1016666</v>
      </c>
      <c r="M18" s="231">
        <f t="shared" si="1"/>
        <v>1155851</v>
      </c>
    </row>
    <row r="19" spans="1:13" ht="20.100000000000001" customHeight="1" x14ac:dyDescent="0.2">
      <c r="A19" s="74" t="s">
        <v>242</v>
      </c>
      <c r="B19" s="44">
        <f>'[2]CONT-RA10651'!B20</f>
        <v>290053</v>
      </c>
      <c r="C19" s="231">
        <f>'[2]CONT-RA10651'!E20</f>
        <v>0</v>
      </c>
      <c r="D19" s="231">
        <f>'[2]CONT-RA10651'!H20</f>
        <v>0</v>
      </c>
      <c r="E19" s="231">
        <f>'[2]CONT-RA10651'!K20</f>
        <v>0</v>
      </c>
      <c r="F19" s="231">
        <f>'[2]CONT-RA10651'!N20</f>
        <v>16260</v>
      </c>
      <c r="G19" s="231">
        <f>'[2]CONT-RA10651'!O20</f>
        <v>0</v>
      </c>
      <c r="H19" s="231">
        <f>'[2]CONT-RA10651'!R20</f>
        <v>0</v>
      </c>
      <c r="I19" s="231">
        <f>'[2]CONT-RA10651'!U20</f>
        <v>77764</v>
      </c>
      <c r="K19" s="231">
        <f>'[2]CONT-RA10651'!AC20</f>
        <v>0</v>
      </c>
      <c r="L19" s="231">
        <f t="shared" si="3"/>
        <v>94024</v>
      </c>
      <c r="M19" s="231">
        <f t="shared" si="1"/>
        <v>384077</v>
      </c>
    </row>
    <row r="20" spans="1:13" ht="20.100000000000001" customHeight="1" x14ac:dyDescent="0.2">
      <c r="A20" s="74" t="s">
        <v>243</v>
      </c>
      <c r="B20" s="231">
        <f t="shared" ref="B20:K20" si="4">+B21+B22</f>
        <v>3112492</v>
      </c>
      <c r="C20" s="231">
        <f t="shared" si="4"/>
        <v>0</v>
      </c>
      <c r="D20" s="231">
        <f t="shared" si="4"/>
        <v>0</v>
      </c>
      <c r="E20" s="231">
        <f t="shared" si="4"/>
        <v>0</v>
      </c>
      <c r="F20" s="231">
        <f t="shared" si="4"/>
        <v>0</v>
      </c>
      <c r="G20" s="231">
        <f t="shared" si="4"/>
        <v>0</v>
      </c>
      <c r="H20" s="231">
        <f t="shared" si="4"/>
        <v>0</v>
      </c>
      <c r="I20" s="231">
        <f t="shared" si="4"/>
        <v>0</v>
      </c>
      <c r="K20" s="231">
        <f t="shared" si="4"/>
        <v>0</v>
      </c>
      <c r="L20" s="231">
        <f>+L21+L22</f>
        <v>0</v>
      </c>
      <c r="M20" s="231">
        <f t="shared" si="1"/>
        <v>3112492</v>
      </c>
    </row>
    <row r="21" spans="1:13" ht="20.100000000000001" hidden="1" customHeight="1" x14ac:dyDescent="0.2">
      <c r="A21" s="74" t="s">
        <v>236</v>
      </c>
      <c r="B21" s="44">
        <f>'[2]CONT-RA10651'!B22</f>
        <v>701495</v>
      </c>
      <c r="C21" s="231">
        <f>'[2]CONT-RA10651'!E22</f>
        <v>0</v>
      </c>
      <c r="D21" s="231">
        <f>'[2]CONT-RA10651'!H22</f>
        <v>0</v>
      </c>
      <c r="E21" s="231">
        <f>'[2]CONT-RA10651'!K22</f>
        <v>0</v>
      </c>
      <c r="F21" s="231">
        <f>'[2]CONT-RA10651'!N22</f>
        <v>0</v>
      </c>
      <c r="G21" s="231">
        <f>'[2]CONT-RA10651'!O22</f>
        <v>0</v>
      </c>
      <c r="H21" s="231">
        <f>'[2]CONT-RA10651'!R22</f>
        <v>0</v>
      </c>
      <c r="I21" s="231">
        <f>'[2]CONT-RA10651'!S22</f>
        <v>0</v>
      </c>
      <c r="K21" s="231">
        <f>'[2]CONT-RA10651'!AC22</f>
        <v>0</v>
      </c>
      <c r="L21" s="231">
        <f>SUM(C21:K21)</f>
        <v>0</v>
      </c>
      <c r="M21" s="231">
        <f t="shared" si="1"/>
        <v>701495</v>
      </c>
    </row>
    <row r="22" spans="1:13" ht="20.100000000000001" hidden="1" customHeight="1" x14ac:dyDescent="0.2">
      <c r="A22" s="74" t="s">
        <v>237</v>
      </c>
      <c r="B22" s="44">
        <f>'[2]CONT-RA10651'!B23</f>
        <v>2410997</v>
      </c>
      <c r="C22" s="231">
        <f>'[2]CONT-RA10651'!E23</f>
        <v>0</v>
      </c>
      <c r="D22" s="231">
        <f>'[2]CONT-RA10651'!H23</f>
        <v>0</v>
      </c>
      <c r="E22" s="231">
        <f>'[2]CONT-RA10651'!K23</f>
        <v>0</v>
      </c>
      <c r="F22" s="231">
        <f>'[2]CONT-RA10651'!N23</f>
        <v>0</v>
      </c>
      <c r="G22" s="231">
        <f>'[2]CONT-RA10651'!O23</f>
        <v>0</v>
      </c>
      <c r="H22" s="231">
        <f>'[2]CONT-RA10651'!R23</f>
        <v>0</v>
      </c>
      <c r="I22" s="231">
        <f>'[2]CONT-RA10651'!S23</f>
        <v>0</v>
      </c>
      <c r="K22" s="231">
        <f>'[2]CONT-RA10651'!AC23</f>
        <v>0</v>
      </c>
      <c r="L22" s="231">
        <f>SUM(C22:K22)</f>
        <v>0</v>
      </c>
      <c r="M22" s="231">
        <f t="shared" si="1"/>
        <v>2410997</v>
      </c>
    </row>
    <row r="23" spans="1:13" ht="20.100000000000001" customHeight="1" x14ac:dyDescent="0.2">
      <c r="A23" s="74" t="s">
        <v>244</v>
      </c>
      <c r="B23" s="44">
        <f>'[2]CONT-RA10651'!B24</f>
        <v>735000</v>
      </c>
      <c r="C23" s="231">
        <f>'[2]CONT-RA10651'!E24</f>
        <v>0</v>
      </c>
      <c r="D23" s="231">
        <f>'[2]CONT-RA10651'!H24</f>
        <v>0</v>
      </c>
      <c r="E23" s="231">
        <f>'[2]CONT-RA10651'!K24</f>
        <v>0</v>
      </c>
      <c r="F23" s="231">
        <f>'[2]CONT-RA10651'!N24</f>
        <v>0</v>
      </c>
      <c r="G23" s="231">
        <f>'[2]CONT-RA10651'!O24</f>
        <v>0</v>
      </c>
      <c r="H23" s="231">
        <f>'[2]CONT-RA10651'!R24</f>
        <v>0</v>
      </c>
      <c r="I23" s="231">
        <f>'[2]CONT-RA10651'!S24</f>
        <v>0</v>
      </c>
      <c r="K23" s="231">
        <f>'[2]CONT-RA10651'!AC24</f>
        <v>0</v>
      </c>
      <c r="L23" s="231">
        <f>SUM(C23:K23)</f>
        <v>0</v>
      </c>
      <c r="M23" s="231">
        <f t="shared" si="1"/>
        <v>735000</v>
      </c>
    </row>
    <row r="24" spans="1:13" ht="20.100000000000001" customHeight="1" x14ac:dyDescent="0.2">
      <c r="A24" s="74" t="s">
        <v>245</v>
      </c>
      <c r="B24" s="44">
        <f>'[2]CONT-RA10651'!B25</f>
        <v>81000</v>
      </c>
      <c r="C24" s="231">
        <f>'[2]CONT-RA10651'!E25</f>
        <v>0</v>
      </c>
      <c r="D24" s="231">
        <f>'[2]CONT-RA10651'!H25</f>
        <v>0</v>
      </c>
      <c r="E24" s="231">
        <f>'[2]CONT-RA10651'!K25</f>
        <v>0</v>
      </c>
      <c r="F24" s="231">
        <f>'[2]CONT-RA10651'!N25</f>
        <v>11946</v>
      </c>
      <c r="G24" s="231">
        <f>'[2]CONT-RA10651'!O25</f>
        <v>0</v>
      </c>
      <c r="H24" s="231">
        <f>'[2]CONT-RA10651'!R25</f>
        <v>0</v>
      </c>
      <c r="I24" s="231">
        <f>'[2]CONT-RA10651'!S25</f>
        <v>0</v>
      </c>
      <c r="K24" s="231">
        <f>'[2]CONT-RA10651'!AC25</f>
        <v>0</v>
      </c>
      <c r="L24" s="231">
        <f>SUM(C24:K24)</f>
        <v>11946</v>
      </c>
      <c r="M24" s="231">
        <f t="shared" si="1"/>
        <v>92946</v>
      </c>
    </row>
    <row r="25" spans="1:13" ht="20.100000000000001" hidden="1" customHeight="1" x14ac:dyDescent="0.2">
      <c r="A25" s="74" t="s">
        <v>246</v>
      </c>
      <c r="B25" s="231">
        <f t="shared" ref="B25:H25" si="5">+B26+B27</f>
        <v>0</v>
      </c>
      <c r="C25" s="231">
        <f t="shared" si="5"/>
        <v>0</v>
      </c>
      <c r="D25" s="231">
        <f t="shared" si="5"/>
        <v>0</v>
      </c>
      <c r="E25" s="231">
        <f t="shared" si="5"/>
        <v>0</v>
      </c>
      <c r="F25" s="231">
        <f t="shared" si="5"/>
        <v>0</v>
      </c>
      <c r="G25" s="231">
        <f t="shared" si="5"/>
        <v>0</v>
      </c>
      <c r="H25" s="231">
        <f t="shared" si="5"/>
        <v>0</v>
      </c>
      <c r="I25" s="231">
        <f>+I26+I27</f>
        <v>0</v>
      </c>
      <c r="K25" s="231">
        <f>+K26+K27</f>
        <v>0</v>
      </c>
      <c r="L25" s="231">
        <f>+L26+L27</f>
        <v>0</v>
      </c>
      <c r="M25" s="231">
        <f t="shared" si="1"/>
        <v>0</v>
      </c>
    </row>
    <row r="26" spans="1:13" ht="20.100000000000001" hidden="1" customHeight="1" x14ac:dyDescent="0.2">
      <c r="A26" s="74" t="s">
        <v>236</v>
      </c>
      <c r="B26" s="44">
        <f>'[2]CONT-RA10651'!B27</f>
        <v>0</v>
      </c>
      <c r="C26" s="231">
        <f>'[2]CONT-RA10651'!E27</f>
        <v>0</v>
      </c>
      <c r="D26" s="231">
        <f>'[2]CONT-RA10651'!H27</f>
        <v>0</v>
      </c>
      <c r="E26" s="231">
        <f>'[2]CONT-RA10651'!K27</f>
        <v>0</v>
      </c>
      <c r="F26" s="231">
        <f>'[2]CONT-RA10651'!N27</f>
        <v>0</v>
      </c>
      <c r="G26" s="231">
        <f>'[2]CONT-RA10651'!O27</f>
        <v>0</v>
      </c>
      <c r="H26" s="231">
        <f>'[2]CONT-RA10651'!R27</f>
        <v>0</v>
      </c>
      <c r="I26" s="231">
        <f>'[2]CONT-RA10651'!S27</f>
        <v>0</v>
      </c>
      <c r="K26" s="231">
        <f>'[2]CONT-RA10651'!AC27</f>
        <v>0</v>
      </c>
      <c r="L26" s="231">
        <f>SUM(C26:K26)</f>
        <v>0</v>
      </c>
      <c r="M26" s="231">
        <f t="shared" si="1"/>
        <v>0</v>
      </c>
    </row>
    <row r="27" spans="1:13" ht="20.100000000000001" hidden="1" customHeight="1" x14ac:dyDescent="0.2">
      <c r="A27" s="74" t="s">
        <v>237</v>
      </c>
      <c r="B27" s="44">
        <f>'[2]CONT-RA10651'!B28</f>
        <v>0</v>
      </c>
      <c r="C27" s="231">
        <f>'[2]CONT-RA10651'!E28</f>
        <v>0</v>
      </c>
      <c r="D27" s="231">
        <f>'[2]CONT-RA10651'!H28</f>
        <v>0</v>
      </c>
      <c r="E27" s="231">
        <f>'[2]CONT-RA10651'!K28</f>
        <v>0</v>
      </c>
      <c r="F27" s="231">
        <f>'[2]CONT-RA10651'!N28</f>
        <v>0</v>
      </c>
      <c r="G27" s="231">
        <f>'[2]CONT-RA10651'!O28</f>
        <v>0</v>
      </c>
      <c r="H27" s="231">
        <f>'[2]CONT-RA10651'!R28</f>
        <v>0</v>
      </c>
      <c r="I27" s="231">
        <f>'[2]CONT-RA10651'!S28</f>
        <v>0</v>
      </c>
      <c r="K27" s="231">
        <f>'[2]CONT-RA10651'!AC28</f>
        <v>0</v>
      </c>
      <c r="L27" s="231">
        <f>SUM(C27:K27)</f>
        <v>0</v>
      </c>
      <c r="M27" s="231">
        <f t="shared" si="1"/>
        <v>0</v>
      </c>
    </row>
    <row r="28" spans="1:13" ht="20.100000000000001" customHeight="1" x14ac:dyDescent="0.2">
      <c r="A28" s="74" t="s">
        <v>247</v>
      </c>
      <c r="B28" s="44">
        <f>'[2]CONT-RA10651'!B29</f>
        <v>3876058</v>
      </c>
      <c r="C28" s="231">
        <f>'[2]CONT-RA10651'!E29</f>
        <v>0</v>
      </c>
      <c r="D28" s="231">
        <f>'[2]CONT-RA10651'!H29</f>
        <v>0</v>
      </c>
      <c r="E28" s="231">
        <f>'[2]CONT-RA10651'!K29</f>
        <v>2358</v>
      </c>
      <c r="F28" s="231">
        <f>'[2]CONT-RA10651'!N29</f>
        <v>35210</v>
      </c>
      <c r="G28" s="231">
        <f>'[2]CONT-RA10651'!O29</f>
        <v>0</v>
      </c>
      <c r="H28" s="231">
        <f>'[2]CONT-RA10651'!R29</f>
        <v>0</v>
      </c>
      <c r="I28" s="231">
        <f>'[2]CONT-RA10651'!S29</f>
        <v>0</v>
      </c>
      <c r="K28" s="231">
        <f>'[2]CONT-RA10651'!AC29</f>
        <v>0</v>
      </c>
      <c r="L28" s="231">
        <f>SUM(C28:K28)</f>
        <v>37568</v>
      </c>
      <c r="M28" s="231">
        <f t="shared" si="1"/>
        <v>3913626</v>
      </c>
    </row>
    <row r="29" spans="1:13" ht="20.100000000000001" customHeight="1" x14ac:dyDescent="0.2">
      <c r="A29" s="74" t="s">
        <v>248</v>
      </c>
      <c r="B29" s="231">
        <f t="shared" ref="B29:L29" si="6">+B30+B31</f>
        <v>9584727</v>
      </c>
      <c r="C29" s="231">
        <f t="shared" si="6"/>
        <v>0</v>
      </c>
      <c r="D29" s="231">
        <f t="shared" si="6"/>
        <v>0</v>
      </c>
      <c r="E29" s="231">
        <f t="shared" si="6"/>
        <v>2051568</v>
      </c>
      <c r="F29" s="231">
        <f t="shared" si="6"/>
        <v>0</v>
      </c>
      <c r="G29" s="231">
        <f t="shared" si="6"/>
        <v>0</v>
      </c>
      <c r="H29" s="231">
        <f t="shared" si="6"/>
        <v>0</v>
      </c>
      <c r="I29" s="231">
        <f t="shared" si="6"/>
        <v>0</v>
      </c>
      <c r="K29" s="231">
        <f t="shared" si="6"/>
        <v>120000</v>
      </c>
      <c r="L29" s="231">
        <f t="shared" si="6"/>
        <v>2171568</v>
      </c>
      <c r="M29" s="231">
        <f t="shared" si="1"/>
        <v>11756295</v>
      </c>
    </row>
    <row r="30" spans="1:13" ht="20.100000000000001" hidden="1" customHeight="1" x14ac:dyDescent="0.2">
      <c r="A30" s="74" t="s">
        <v>236</v>
      </c>
      <c r="B30" s="44">
        <f>'[2]CONT-RA10651'!B31</f>
        <v>9584727</v>
      </c>
      <c r="C30" s="231">
        <f>'[2]CONT-RA10651'!E31</f>
        <v>0</v>
      </c>
      <c r="D30" s="231">
        <f>'[2]CONT-RA10651'!H31</f>
        <v>0</v>
      </c>
      <c r="E30" s="231">
        <f>'[2]CONT-RA10651'!K31</f>
        <v>2051568</v>
      </c>
      <c r="F30" s="231">
        <f>'[2]CONT-RA10651'!N31</f>
        <v>0</v>
      </c>
      <c r="G30" s="231">
        <f>'[2]CONT-RA10651'!O31</f>
        <v>0</v>
      </c>
      <c r="H30" s="231">
        <f>'[2]CONT-RA10651'!R31</f>
        <v>0</v>
      </c>
      <c r="I30" s="231">
        <f>'[2]CONT-RA10651'!S31</f>
        <v>0</v>
      </c>
      <c r="K30" s="231">
        <f>'[2]CONT-RA10651'!Y31</f>
        <v>120000</v>
      </c>
      <c r="L30" s="231">
        <f t="shared" ref="L30:L46" si="7">SUM(C30:K30)</f>
        <v>2171568</v>
      </c>
      <c r="M30" s="231">
        <f t="shared" si="1"/>
        <v>11756295</v>
      </c>
    </row>
    <row r="31" spans="1:13" ht="20.100000000000001" hidden="1" customHeight="1" x14ac:dyDescent="0.2">
      <c r="A31" s="74" t="s">
        <v>237</v>
      </c>
      <c r="B31" s="44">
        <f>'[2]CONT-RA10651'!B32</f>
        <v>0</v>
      </c>
      <c r="C31" s="231">
        <f>'[2]CONT-RA10651'!E32</f>
        <v>0</v>
      </c>
      <c r="D31" s="231">
        <f>'[2]CONT-RA10651'!H32</f>
        <v>0</v>
      </c>
      <c r="E31" s="231">
        <f>'[2]CONT-RA10651'!K32</f>
        <v>0</v>
      </c>
      <c r="F31" s="231">
        <f>'[2]CONT-RA10651'!N32</f>
        <v>0</v>
      </c>
      <c r="G31" s="231">
        <f>'[2]CONT-RA10651'!O32</f>
        <v>0</v>
      </c>
      <c r="H31" s="231">
        <f>'[2]CONT-RA10651'!R32</f>
        <v>0</v>
      </c>
      <c r="I31" s="231">
        <f>'[2]CONT-RA10651'!S32</f>
        <v>0</v>
      </c>
      <c r="K31" s="231">
        <f>'[2]CONT-RA10651'!AC32</f>
        <v>0</v>
      </c>
      <c r="L31" s="231">
        <f t="shared" si="7"/>
        <v>0</v>
      </c>
      <c r="M31" s="231">
        <f t="shared" si="1"/>
        <v>0</v>
      </c>
    </row>
    <row r="32" spans="1:13" ht="20.100000000000001" customHeight="1" x14ac:dyDescent="0.2">
      <c r="A32" s="74" t="s">
        <v>249</v>
      </c>
      <c r="B32" s="44">
        <f>'[2]CONT-RA10651'!B33</f>
        <v>0</v>
      </c>
      <c r="C32" s="231">
        <f>'[2]CONT-RA10651'!E33</f>
        <v>0</v>
      </c>
      <c r="D32" s="231">
        <f>'[2]CONT-RA10651'!H33</f>
        <v>0</v>
      </c>
      <c r="E32" s="231">
        <f>'[2]CONT-RA10651'!K33</f>
        <v>0</v>
      </c>
      <c r="F32" s="231">
        <f>'[2]CONT-RA10651'!N33</f>
        <v>0</v>
      </c>
      <c r="G32" s="231">
        <f>'[2]CONT-RA10651'!O33</f>
        <v>0</v>
      </c>
      <c r="H32" s="231">
        <f>'[2]CONT-RA10651'!R33</f>
        <v>127682</v>
      </c>
      <c r="I32" s="231">
        <f>'[2]CONT-RA10651'!S33</f>
        <v>0</v>
      </c>
      <c r="K32" s="231">
        <f>'[2]CONT-RA10651'!AC33</f>
        <v>0</v>
      </c>
      <c r="L32" s="231">
        <f t="shared" si="7"/>
        <v>127682</v>
      </c>
      <c r="M32" s="231">
        <f t="shared" si="1"/>
        <v>127682</v>
      </c>
    </row>
    <row r="33" spans="1:13" ht="20.100000000000001" hidden="1" customHeight="1" x14ac:dyDescent="0.2">
      <c r="A33" s="74" t="s">
        <v>250</v>
      </c>
      <c r="B33" s="44">
        <f>'[2]CONT-RA10651'!B34</f>
        <v>0</v>
      </c>
      <c r="C33" s="231">
        <f>'[2]CONT-RA10651'!E34</f>
        <v>0</v>
      </c>
      <c r="D33" s="231">
        <f>'[2]CONT-RA10651'!H34</f>
        <v>0</v>
      </c>
      <c r="E33" s="231">
        <f>'[2]CONT-RA10651'!K34</f>
        <v>0</v>
      </c>
      <c r="F33" s="231">
        <f>'[2]CONT-RA10651'!N34</f>
        <v>0</v>
      </c>
      <c r="G33" s="231">
        <f>'[2]CONT-RA10651'!O34</f>
        <v>0</v>
      </c>
      <c r="H33" s="231">
        <f>'[2]CONT-RA10651'!R34</f>
        <v>0</v>
      </c>
      <c r="I33" s="231">
        <f>'[2]CONT-RA10651'!S34</f>
        <v>0</v>
      </c>
      <c r="K33" s="231">
        <f>'[2]CONT-RA10651'!AC34</f>
        <v>0</v>
      </c>
      <c r="L33" s="231">
        <f t="shared" si="7"/>
        <v>0</v>
      </c>
      <c r="M33" s="231">
        <f t="shared" si="1"/>
        <v>0</v>
      </c>
    </row>
    <row r="34" spans="1:13" ht="20.100000000000001" hidden="1" customHeight="1" x14ac:dyDescent="0.2">
      <c r="A34" s="74" t="s">
        <v>251</v>
      </c>
      <c r="B34" s="44">
        <f>'[2]CONT-RA10651'!B35</f>
        <v>0</v>
      </c>
      <c r="C34" s="231">
        <f>'[2]CONT-RA10651'!E35</f>
        <v>0</v>
      </c>
      <c r="D34" s="231">
        <f>'[2]CONT-RA10651'!H35</f>
        <v>0</v>
      </c>
      <c r="E34" s="231">
        <f>'[2]CONT-RA10651'!K35</f>
        <v>0</v>
      </c>
      <c r="F34" s="231">
        <f>'[2]CONT-RA10651'!N35</f>
        <v>0</v>
      </c>
      <c r="G34" s="231">
        <f>'[2]CONT-RA10651'!O35</f>
        <v>0</v>
      </c>
      <c r="H34" s="231">
        <f>'[2]CONT-RA10651'!R35</f>
        <v>0</v>
      </c>
      <c r="I34" s="231">
        <f>'[2]CONT-RA10651'!S35</f>
        <v>0</v>
      </c>
      <c r="K34" s="231">
        <f>'[2]CONT-RA10651'!AC35</f>
        <v>0</v>
      </c>
      <c r="L34" s="231">
        <f t="shared" si="7"/>
        <v>0</v>
      </c>
      <c r="M34" s="231">
        <f t="shared" si="1"/>
        <v>0</v>
      </c>
    </row>
    <row r="35" spans="1:13" ht="20.100000000000001" hidden="1" customHeight="1" x14ac:dyDescent="0.2">
      <c r="A35" s="74" t="s">
        <v>252</v>
      </c>
      <c r="B35" s="44">
        <f>'[2]CONT-RA10651'!B36</f>
        <v>0</v>
      </c>
      <c r="C35" s="231">
        <f>'[2]CONT-RA10651'!E36</f>
        <v>0</v>
      </c>
      <c r="D35" s="231">
        <f>'[2]CONT-RA10651'!H36</f>
        <v>0</v>
      </c>
      <c r="E35" s="231">
        <f>'[2]CONT-RA10651'!K36</f>
        <v>0</v>
      </c>
      <c r="F35" s="231">
        <f>'[2]CONT-RA10651'!N36</f>
        <v>0</v>
      </c>
      <c r="G35" s="231">
        <f>'[2]CONT-RA10651'!O36</f>
        <v>0</v>
      </c>
      <c r="H35" s="231">
        <f>'[2]CONT-RA10651'!R36</f>
        <v>0</v>
      </c>
      <c r="I35" s="231">
        <f>'[2]CONT-RA10651'!S36</f>
        <v>0</v>
      </c>
      <c r="K35" s="231">
        <f>'[2]CONT-RA10651'!AC36</f>
        <v>0</v>
      </c>
      <c r="L35" s="231">
        <f t="shared" si="7"/>
        <v>0</v>
      </c>
      <c r="M35" s="231">
        <f t="shared" si="1"/>
        <v>0</v>
      </c>
    </row>
    <row r="36" spans="1:13" ht="20.100000000000001" customHeight="1" x14ac:dyDescent="0.2">
      <c r="A36" s="74" t="s">
        <v>253</v>
      </c>
      <c r="B36" s="44">
        <f>'[2]CONT-RA10651'!B37</f>
        <v>0</v>
      </c>
      <c r="C36" s="231">
        <f>'[2]CONT-RA10651'!E37</f>
        <v>0</v>
      </c>
      <c r="D36" s="231">
        <f>'[2]CONT-RA10651'!H37</f>
        <v>0</v>
      </c>
      <c r="E36" s="231">
        <f>'[2]CONT-RA10651'!K37</f>
        <v>9654</v>
      </c>
      <c r="F36" s="231">
        <f>'[2]CONT-RA10651'!N37</f>
        <v>0</v>
      </c>
      <c r="G36" s="231">
        <f>'[2]CONT-RA10651'!O37</f>
        <v>0</v>
      </c>
      <c r="H36" s="231">
        <f>'[2]CONT-RA10651'!R37</f>
        <v>0</v>
      </c>
      <c r="I36" s="231">
        <f>'[2]CONT-RA10651'!S37</f>
        <v>0</v>
      </c>
      <c r="K36" s="231">
        <f>'[2]CONT-RA10651'!Z37</f>
        <v>0</v>
      </c>
      <c r="L36" s="231">
        <f t="shared" si="7"/>
        <v>9654</v>
      </c>
      <c r="M36" s="231">
        <f t="shared" si="1"/>
        <v>9654</v>
      </c>
    </row>
    <row r="37" spans="1:13" ht="20.100000000000001" customHeight="1" x14ac:dyDescent="0.2">
      <c r="A37" s="74" t="s">
        <v>254</v>
      </c>
      <c r="B37" s="44">
        <f>'[2]CONT-RA10651'!B38</f>
        <v>8570</v>
      </c>
      <c r="C37" s="231">
        <f>'[2]CONT-RA10651'!E38</f>
        <v>0</v>
      </c>
      <c r="D37" s="231">
        <f>'[2]CONT-RA10651'!H38</f>
        <v>0</v>
      </c>
      <c r="E37" s="231">
        <f>'[2]CONT-RA10651'!K38</f>
        <v>0</v>
      </c>
      <c r="F37" s="231">
        <f>'[2]CONT-RA10651'!N38</f>
        <v>0</v>
      </c>
      <c r="G37" s="231">
        <f>'[2]CONT-RA10651'!O38</f>
        <v>0</v>
      </c>
      <c r="H37" s="231">
        <f>'[2]CONT-RA10651'!R38</f>
        <v>0</v>
      </c>
      <c r="I37" s="231">
        <f>'[2]CONT-RA10651'!S38</f>
        <v>0</v>
      </c>
      <c r="J37" s="231">
        <f>'[2]CONT-RA10651'!V38</f>
        <v>0</v>
      </c>
      <c r="K37" s="231">
        <f>'[2]CONT-RA10651'!AC38</f>
        <v>0</v>
      </c>
      <c r="L37" s="231">
        <f t="shared" si="7"/>
        <v>0</v>
      </c>
      <c r="M37" s="231">
        <f t="shared" si="1"/>
        <v>8570</v>
      </c>
    </row>
    <row r="38" spans="1:13" ht="20.100000000000001" customHeight="1" x14ac:dyDescent="0.2">
      <c r="A38" s="74" t="s">
        <v>255</v>
      </c>
      <c r="B38" s="44">
        <f>'[2]CONT-RA10651'!B39</f>
        <v>0</v>
      </c>
      <c r="C38" s="231">
        <f>'[2]CONT-RA10651'!E39</f>
        <v>0</v>
      </c>
      <c r="D38" s="231">
        <f>'[2]CONT-RA10651'!H39</f>
        <v>0</v>
      </c>
      <c r="E38" s="231">
        <f>'[2]CONT-RA10651'!K39</f>
        <v>0</v>
      </c>
      <c r="F38" s="231">
        <f>'[2]CONT-RA10651'!N39</f>
        <v>7546</v>
      </c>
      <c r="G38" s="231">
        <f>'[2]CONT-RA10651'!O39</f>
        <v>0</v>
      </c>
      <c r="H38" s="231">
        <f>'[2]CONT-RA10651'!R39</f>
        <v>0</v>
      </c>
      <c r="I38" s="231">
        <f>'[2]CONT-RA10651'!S39</f>
        <v>0</v>
      </c>
      <c r="K38" s="231">
        <f>'[2]CONT-RA10651'!AC39</f>
        <v>0</v>
      </c>
      <c r="L38" s="231">
        <f t="shared" si="7"/>
        <v>7546</v>
      </c>
      <c r="M38" s="231">
        <f t="shared" si="1"/>
        <v>7546</v>
      </c>
    </row>
    <row r="39" spans="1:13" ht="20.100000000000001" hidden="1" customHeight="1" x14ac:dyDescent="0.2">
      <c r="A39" s="74" t="s">
        <v>256</v>
      </c>
      <c r="B39" s="44">
        <f>'[2]CONT-RA10651'!B40</f>
        <v>0</v>
      </c>
      <c r="C39" s="231">
        <f>'[2]CONT-RA10651'!E40</f>
        <v>0</v>
      </c>
      <c r="D39" s="231">
        <f>'[2]CONT-RA10651'!H40</f>
        <v>0</v>
      </c>
      <c r="E39" s="231">
        <f>'[2]CONT-RA10651'!K40</f>
        <v>0</v>
      </c>
      <c r="F39" s="231">
        <f>'[2]CONT-RA10651'!N40</f>
        <v>0</v>
      </c>
      <c r="G39" s="231">
        <f>'[2]CONT-RA10651'!O40</f>
        <v>0</v>
      </c>
      <c r="H39" s="231">
        <f>'[2]CONT-RA10651'!R40</f>
        <v>0</v>
      </c>
      <c r="I39" s="231">
        <f>'[2]CONT-RA10651'!S40</f>
        <v>0</v>
      </c>
      <c r="K39" s="231">
        <f>'[2]CONT-RA10651'!AC40</f>
        <v>0</v>
      </c>
      <c r="L39" s="231">
        <f t="shared" si="7"/>
        <v>0</v>
      </c>
      <c r="M39" s="231">
        <f t="shared" si="1"/>
        <v>0</v>
      </c>
    </row>
    <row r="40" spans="1:13" ht="20.100000000000001" hidden="1" customHeight="1" x14ac:dyDescent="0.2">
      <c r="A40" s="74" t="s">
        <v>257</v>
      </c>
      <c r="B40" s="44">
        <f>'[2]CONT-RA10651'!B41</f>
        <v>0</v>
      </c>
      <c r="C40" s="231">
        <f>'[2]CONT-RA10651'!E41</f>
        <v>0</v>
      </c>
      <c r="D40" s="231">
        <f>'[2]CONT-RA10651'!H41</f>
        <v>0</v>
      </c>
      <c r="E40" s="231">
        <f>'[2]CONT-RA10651'!K41</f>
        <v>0</v>
      </c>
      <c r="F40" s="231">
        <f>'[2]CONT-RA10651'!N41</f>
        <v>0</v>
      </c>
      <c r="G40" s="231">
        <f>'[2]CONT-RA10651'!O41</f>
        <v>0</v>
      </c>
      <c r="H40" s="231">
        <f>'[2]CONT-RA10651'!R41</f>
        <v>0</v>
      </c>
      <c r="I40" s="231">
        <f>'[2]CONT-RA10651'!S41</f>
        <v>0</v>
      </c>
      <c r="K40" s="231">
        <f>'[2]CONT-RA10651'!AC41</f>
        <v>0</v>
      </c>
      <c r="L40" s="231">
        <f t="shared" si="7"/>
        <v>0</v>
      </c>
      <c r="M40" s="231">
        <f t="shared" si="1"/>
        <v>0</v>
      </c>
    </row>
    <row r="41" spans="1:13" ht="20.100000000000001" hidden="1" customHeight="1" x14ac:dyDescent="0.2">
      <c r="A41" s="74" t="s">
        <v>258</v>
      </c>
      <c r="B41" s="44">
        <f>'[2]CONT-RA10651'!B42</f>
        <v>0</v>
      </c>
      <c r="C41" s="231">
        <f>'[2]CONT-RA10651'!E42</f>
        <v>0</v>
      </c>
      <c r="D41" s="231">
        <f>'[2]CONT-RA10651'!H42</f>
        <v>0</v>
      </c>
      <c r="E41" s="231">
        <f>'[2]CONT-RA10651'!K42</f>
        <v>0</v>
      </c>
      <c r="F41" s="231">
        <f>'[2]CONT-RA10651'!N42</f>
        <v>0</v>
      </c>
      <c r="G41" s="231">
        <f>'[2]CONT-RA10651'!O42</f>
        <v>0</v>
      </c>
      <c r="H41" s="231">
        <f>'[2]CONT-RA10651'!R42</f>
        <v>0</v>
      </c>
      <c r="I41" s="231">
        <f>'[2]CONT-RA10651'!S42</f>
        <v>0</v>
      </c>
      <c r="K41" s="231">
        <f>'[2]CONT-RA10651'!AC42</f>
        <v>0</v>
      </c>
      <c r="L41" s="231">
        <f t="shared" si="7"/>
        <v>0</v>
      </c>
      <c r="M41" s="231">
        <f t="shared" si="1"/>
        <v>0</v>
      </c>
    </row>
    <row r="42" spans="1:13" ht="20.100000000000001" customHeight="1" x14ac:dyDescent="0.2">
      <c r="A42" s="74" t="s">
        <v>259</v>
      </c>
      <c r="B42" s="44">
        <f>'[2]CONT-RA10651'!B43</f>
        <v>0</v>
      </c>
      <c r="C42" s="231">
        <f>'[2]CONT-RA10651'!E43</f>
        <v>0</v>
      </c>
      <c r="D42" s="231">
        <f>'[2]CONT-RA10651'!H43</f>
        <v>0</v>
      </c>
      <c r="E42" s="231">
        <f>'[2]CONT-RA10651'!K43</f>
        <v>0</v>
      </c>
      <c r="F42" s="231">
        <f>'[2]CONT-RA10651'!N43</f>
        <v>0</v>
      </c>
      <c r="G42" s="231">
        <f>'[2]CONT-RA10651'!O43</f>
        <v>0</v>
      </c>
      <c r="H42" s="231">
        <f>'[2]CONT-RA10651'!R43</f>
        <v>95383</v>
      </c>
      <c r="I42" s="231">
        <f>'[2]CONT-RA10651'!S43</f>
        <v>0</v>
      </c>
      <c r="K42" s="231">
        <f>'[2]CONT-RA10651'!AC43</f>
        <v>0</v>
      </c>
      <c r="L42" s="231">
        <f t="shared" si="7"/>
        <v>95383</v>
      </c>
      <c r="M42" s="231">
        <f t="shared" si="1"/>
        <v>95383</v>
      </c>
    </row>
    <row r="43" spans="1:13" ht="20.100000000000001" hidden="1" customHeight="1" x14ac:dyDescent="0.2">
      <c r="A43" s="74" t="s">
        <v>260</v>
      </c>
      <c r="B43" s="44">
        <f>'[2]CONT-RA10651'!B44</f>
        <v>0</v>
      </c>
      <c r="C43" s="231">
        <f>'[2]CONT-RA10651'!E44</f>
        <v>0</v>
      </c>
      <c r="D43" s="231">
        <f>'[2]CONT-RA10651'!H44</f>
        <v>0</v>
      </c>
      <c r="E43" s="231">
        <f>'[2]CONT-RA10651'!K44</f>
        <v>0</v>
      </c>
      <c r="F43" s="231">
        <f>'[2]CONT-RA10651'!N44</f>
        <v>0</v>
      </c>
      <c r="G43" s="231">
        <f>'[2]CONT-RA10651'!O44</f>
        <v>0</v>
      </c>
      <c r="H43" s="231">
        <f>'[2]CONT-RA10651'!R44</f>
        <v>0</v>
      </c>
      <c r="I43" s="231">
        <f>'[2]CONT-RA10651'!S44</f>
        <v>0</v>
      </c>
      <c r="K43" s="231">
        <f>'[2]CONT-RA10651'!AC44</f>
        <v>0</v>
      </c>
      <c r="L43" s="231">
        <f t="shared" si="7"/>
        <v>0</v>
      </c>
      <c r="M43" s="231">
        <f t="shared" si="1"/>
        <v>0</v>
      </c>
    </row>
    <row r="44" spans="1:13" ht="20.100000000000001" hidden="1" customHeight="1" x14ac:dyDescent="0.2">
      <c r="A44" s="74" t="s">
        <v>261</v>
      </c>
      <c r="B44" s="44">
        <f>'[2]CONT-RA10651'!B45</f>
        <v>0</v>
      </c>
      <c r="C44" s="231">
        <f>'[2]CONT-RA10651'!E45</f>
        <v>0</v>
      </c>
      <c r="D44" s="231">
        <f>'[2]CONT-RA10651'!H45</f>
        <v>0</v>
      </c>
      <c r="E44" s="231">
        <f>'[2]CONT-RA10651'!K45</f>
        <v>0</v>
      </c>
      <c r="F44" s="231">
        <f>'[2]CONT-RA10651'!N45</f>
        <v>0</v>
      </c>
      <c r="G44" s="231">
        <f>'[2]CONT-RA10651'!O45</f>
        <v>0</v>
      </c>
      <c r="H44" s="231">
        <f>'[2]CONT-RA10651'!R45</f>
        <v>0</v>
      </c>
      <c r="I44" s="231">
        <f>'[2]CONT-RA10651'!S45</f>
        <v>0</v>
      </c>
      <c r="K44" s="231">
        <f>'[2]CONT-RA10651'!AC45</f>
        <v>0</v>
      </c>
      <c r="L44" s="231">
        <f t="shared" si="7"/>
        <v>0</v>
      </c>
      <c r="M44" s="231">
        <f t="shared" si="1"/>
        <v>0</v>
      </c>
    </row>
    <row r="45" spans="1:13" ht="20.100000000000001" hidden="1" customHeight="1" x14ac:dyDescent="0.2">
      <c r="A45" s="74" t="s">
        <v>262</v>
      </c>
      <c r="B45" s="44">
        <f>'[2]CONT-RA10651'!B46</f>
        <v>0</v>
      </c>
      <c r="C45" s="231">
        <f>'[2]CONT-RA10651'!E46</f>
        <v>0</v>
      </c>
      <c r="D45" s="231">
        <f>'[2]CONT-RA10651'!H46</f>
        <v>0</v>
      </c>
      <c r="E45" s="231">
        <f>'[2]CONT-RA10651'!K46</f>
        <v>0</v>
      </c>
      <c r="F45" s="231">
        <f>'[2]CONT-RA10651'!N46</f>
        <v>0</v>
      </c>
      <c r="G45" s="231">
        <f>'[2]CONT-RA10651'!O46</f>
        <v>0</v>
      </c>
      <c r="H45" s="231">
        <f>'[2]CONT-RA10651'!R46</f>
        <v>0</v>
      </c>
      <c r="I45" s="231">
        <f>'[2]CONT-RA10651'!S46</f>
        <v>0</v>
      </c>
      <c r="K45" s="231">
        <f>'[2]CONT-RA10651'!AC46</f>
        <v>0</v>
      </c>
      <c r="L45" s="231">
        <f t="shared" si="7"/>
        <v>0</v>
      </c>
      <c r="M45" s="231">
        <f t="shared" si="1"/>
        <v>0</v>
      </c>
    </row>
    <row r="46" spans="1:13" ht="20.100000000000001" hidden="1" customHeight="1" x14ac:dyDescent="0.2">
      <c r="A46" s="74" t="s">
        <v>263</v>
      </c>
      <c r="B46" s="44">
        <f>'[2]CONT-RA10651'!B47</f>
        <v>0</v>
      </c>
      <c r="C46" s="231">
        <f>'[2]CONT-RA10651'!E47</f>
        <v>0</v>
      </c>
      <c r="D46" s="231">
        <f>'[2]CONT-RA10651'!H47</f>
        <v>0</v>
      </c>
      <c r="E46" s="231">
        <f>'[2]CONT-RA10651'!K47</f>
        <v>0</v>
      </c>
      <c r="F46" s="231">
        <f>'[2]CONT-RA10651'!N47</f>
        <v>0</v>
      </c>
      <c r="G46" s="231">
        <f>'[2]CONT-RA10651'!O47</f>
        <v>0</v>
      </c>
      <c r="H46" s="231">
        <f>'[2]CONT-RA10651'!R47</f>
        <v>0</v>
      </c>
      <c r="I46" s="231">
        <f>'[2]CONT-RA10651'!S47</f>
        <v>0</v>
      </c>
      <c r="K46" s="231">
        <f>'[2]CONT-RA10651'!AC47</f>
        <v>0</v>
      </c>
      <c r="L46" s="231">
        <f t="shared" si="7"/>
        <v>0</v>
      </c>
      <c r="M46" s="231">
        <f t="shared" si="1"/>
        <v>0</v>
      </c>
    </row>
    <row r="47" spans="1:13" ht="20.100000000000001" hidden="1" customHeight="1" x14ac:dyDescent="0.2">
      <c r="A47" s="74"/>
      <c r="B47" s="44"/>
    </row>
    <row r="48" spans="1:13" ht="20.100000000000001" hidden="1" customHeight="1" x14ac:dyDescent="0.2">
      <c r="A48" s="74" t="s">
        <v>264</v>
      </c>
      <c r="B48" s="235">
        <f>SUM(B49:B52)+SUM(B55:B67)+SUM(B72:B88)</f>
        <v>0</v>
      </c>
      <c r="C48" s="235">
        <f t="shared" ref="C48:M48" si="8">SUM(C49:C52)+SUM(C55:C67)+SUM(C72:C88)</f>
        <v>0</v>
      </c>
      <c r="D48" s="235">
        <f t="shared" si="8"/>
        <v>0</v>
      </c>
      <c r="E48" s="235">
        <f t="shared" si="8"/>
        <v>0</v>
      </c>
      <c r="F48" s="235">
        <f t="shared" si="8"/>
        <v>0</v>
      </c>
      <c r="G48" s="235">
        <f t="shared" si="8"/>
        <v>0</v>
      </c>
      <c r="H48" s="235">
        <f t="shared" si="8"/>
        <v>0</v>
      </c>
      <c r="I48" s="235">
        <f t="shared" si="8"/>
        <v>0</v>
      </c>
      <c r="J48" s="235"/>
      <c r="K48" s="235">
        <f t="shared" si="8"/>
        <v>0</v>
      </c>
      <c r="L48" s="235">
        <f t="shared" si="8"/>
        <v>0</v>
      </c>
      <c r="M48" s="235">
        <f t="shared" si="8"/>
        <v>0</v>
      </c>
    </row>
    <row r="49" spans="1:13" ht="20.100000000000001" hidden="1" customHeight="1" x14ac:dyDescent="0.2">
      <c r="A49" s="74" t="s">
        <v>96</v>
      </c>
      <c r="B49" s="44">
        <f>'[2]CONT-RA10651'!B50</f>
        <v>0</v>
      </c>
      <c r="C49" s="231">
        <f>'[2]CONT-RA10651'!E50</f>
        <v>0</v>
      </c>
      <c r="D49" s="231">
        <f>'[2]CONT-RA10651'!H50</f>
        <v>0</v>
      </c>
      <c r="E49" s="231">
        <f>'[2]CONT-RA10651'!K50</f>
        <v>0</v>
      </c>
      <c r="F49" s="231">
        <f>'[2]CONT-RA10651'!N50</f>
        <v>0</v>
      </c>
      <c r="G49" s="231">
        <f>'[2]CONT-RA10651'!O50</f>
        <v>0</v>
      </c>
      <c r="H49" s="231">
        <f>'[2]CONT-RA10651'!R50</f>
        <v>0</v>
      </c>
      <c r="I49" s="231">
        <f>'[2]CONT-RA10651'!S50</f>
        <v>0</v>
      </c>
      <c r="K49" s="231">
        <f>'[2]CONT-RA10651'!AC50</f>
        <v>0</v>
      </c>
      <c r="L49" s="231">
        <f>SUM(C49:K49)</f>
        <v>0</v>
      </c>
      <c r="M49" s="231">
        <f t="shared" ref="M49:M60" si="9">L49+B49</f>
        <v>0</v>
      </c>
    </row>
    <row r="50" spans="1:13" ht="20.100000000000001" hidden="1" customHeight="1" x14ac:dyDescent="0.2">
      <c r="A50" s="74" t="s">
        <v>97</v>
      </c>
      <c r="B50" s="44">
        <f>'[2]CONT-RA10651'!B51</f>
        <v>0</v>
      </c>
      <c r="C50" s="231">
        <f>'[2]CONT-RA10651'!E51</f>
        <v>0</v>
      </c>
      <c r="D50" s="231">
        <f>'[2]CONT-RA10651'!H51</f>
        <v>0</v>
      </c>
      <c r="E50" s="231">
        <f>'[2]CONT-RA10651'!K51</f>
        <v>0</v>
      </c>
      <c r="F50" s="231">
        <f>'[2]CONT-RA10651'!N51</f>
        <v>0</v>
      </c>
      <c r="G50" s="231">
        <f>'[2]CONT-RA10651'!O51</f>
        <v>0</v>
      </c>
      <c r="H50" s="231">
        <f>'[2]CONT-RA10651'!R51</f>
        <v>0</v>
      </c>
      <c r="I50" s="231">
        <f>'[2]CONT-RA10651'!S51</f>
        <v>0</v>
      </c>
      <c r="K50" s="231">
        <f>'[2]CONT-RA10651'!AC51</f>
        <v>0</v>
      </c>
      <c r="L50" s="231">
        <f>SUM(C50:K50)</f>
        <v>0</v>
      </c>
      <c r="M50" s="231">
        <f t="shared" si="9"/>
        <v>0</v>
      </c>
    </row>
    <row r="51" spans="1:13" ht="20.100000000000001" hidden="1" customHeight="1" x14ac:dyDescent="0.2">
      <c r="A51" s="74" t="s">
        <v>98</v>
      </c>
      <c r="B51" s="44">
        <f>'[2]CONT-RA10651'!B52</f>
        <v>0</v>
      </c>
      <c r="C51" s="231">
        <f>'[2]CONT-RA10651'!E52</f>
        <v>0</v>
      </c>
      <c r="D51" s="231">
        <f>'[2]CONT-RA10651'!H52</f>
        <v>0</v>
      </c>
      <c r="E51" s="231">
        <f>'[2]CONT-RA10651'!K52</f>
        <v>0</v>
      </c>
      <c r="F51" s="231">
        <f>'[2]CONT-RA10651'!N52</f>
        <v>0</v>
      </c>
      <c r="G51" s="231">
        <f>'[2]CONT-RA10651'!O52</f>
        <v>0</v>
      </c>
      <c r="H51" s="231">
        <f>'[2]CONT-RA10651'!R52</f>
        <v>0</v>
      </c>
      <c r="I51" s="231">
        <f>'[2]CONT-RA10651'!S52</f>
        <v>0</v>
      </c>
      <c r="K51" s="231">
        <f>'[2]CONT-RA10651'!AC52</f>
        <v>0</v>
      </c>
      <c r="L51" s="231">
        <f>SUM(C51:K51)</f>
        <v>0</v>
      </c>
      <c r="M51" s="231">
        <f t="shared" si="9"/>
        <v>0</v>
      </c>
    </row>
    <row r="52" spans="1:13" ht="20.100000000000001" hidden="1" customHeight="1" x14ac:dyDescent="0.2">
      <c r="A52" s="74" t="s">
        <v>99</v>
      </c>
      <c r="B52" s="231">
        <f t="shared" ref="B52:L52" si="10">+B53+B54</f>
        <v>0</v>
      </c>
      <c r="C52" s="231">
        <f t="shared" si="10"/>
        <v>0</v>
      </c>
      <c r="D52" s="231">
        <f t="shared" si="10"/>
        <v>0</v>
      </c>
      <c r="E52" s="231">
        <f t="shared" si="10"/>
        <v>0</v>
      </c>
      <c r="F52" s="231">
        <f t="shared" si="10"/>
        <v>0</v>
      </c>
      <c r="G52" s="231">
        <f t="shared" si="10"/>
        <v>0</v>
      </c>
      <c r="H52" s="231">
        <f t="shared" si="10"/>
        <v>0</v>
      </c>
      <c r="I52" s="231">
        <f t="shared" si="10"/>
        <v>0</v>
      </c>
      <c r="K52" s="231">
        <f t="shared" si="10"/>
        <v>0</v>
      </c>
      <c r="L52" s="231">
        <f t="shared" si="10"/>
        <v>0</v>
      </c>
      <c r="M52" s="231">
        <f t="shared" si="9"/>
        <v>0</v>
      </c>
    </row>
    <row r="53" spans="1:13" ht="20.100000000000001" hidden="1" customHeight="1" x14ac:dyDescent="0.2">
      <c r="A53" s="74" t="s">
        <v>265</v>
      </c>
      <c r="B53" s="44">
        <f>'[2]CONT-RA10651'!B54</f>
        <v>0</v>
      </c>
      <c r="C53" s="231">
        <f>'[2]CONT-RA10651'!E54</f>
        <v>0</v>
      </c>
      <c r="D53" s="231">
        <f>'[2]CONT-RA10651'!H54</f>
        <v>0</v>
      </c>
      <c r="E53" s="231">
        <f>'[2]CONT-RA10651'!K54</f>
        <v>0</v>
      </c>
      <c r="F53" s="231">
        <f>'[2]CONT-RA10651'!N54</f>
        <v>0</v>
      </c>
      <c r="G53" s="231">
        <f>'[2]CONT-RA10651'!O54</f>
        <v>0</v>
      </c>
      <c r="H53" s="231">
        <f>'[2]CONT-RA10651'!R54</f>
        <v>0</v>
      </c>
      <c r="I53" s="231">
        <f>'[2]CONT-RA10651'!S54</f>
        <v>0</v>
      </c>
      <c r="K53" s="231">
        <f>'[2]CONT-RA10651'!AC54</f>
        <v>0</v>
      </c>
      <c r="L53" s="231">
        <f t="shared" ref="L53:L66" si="11">SUM(C53:K53)</f>
        <v>0</v>
      </c>
      <c r="M53" s="231">
        <f t="shared" si="9"/>
        <v>0</v>
      </c>
    </row>
    <row r="54" spans="1:13" ht="20.100000000000001" hidden="1" customHeight="1" x14ac:dyDescent="0.2">
      <c r="A54" s="74" t="s">
        <v>266</v>
      </c>
      <c r="B54" s="44">
        <f>'[2]CONT-RA10651'!B55</f>
        <v>0</v>
      </c>
      <c r="C54" s="231">
        <f>'[2]CONT-RA10651'!E55</f>
        <v>0</v>
      </c>
      <c r="D54" s="231">
        <f>'[2]CONT-RA10651'!H55</f>
        <v>0</v>
      </c>
      <c r="E54" s="231">
        <f>'[2]CONT-RA10651'!K55</f>
        <v>0</v>
      </c>
      <c r="F54" s="231">
        <f>'[2]CONT-RA10651'!N55</f>
        <v>0</v>
      </c>
      <c r="G54" s="231">
        <f>'[2]CONT-RA10651'!O55</f>
        <v>0</v>
      </c>
      <c r="H54" s="231">
        <f>'[2]CONT-RA10651'!R55</f>
        <v>0</v>
      </c>
      <c r="I54" s="231">
        <f>'[2]CONT-RA10651'!S55</f>
        <v>0</v>
      </c>
      <c r="K54" s="231">
        <f>'[2]CONT-RA10651'!AC55</f>
        <v>0</v>
      </c>
      <c r="L54" s="231">
        <f t="shared" si="11"/>
        <v>0</v>
      </c>
      <c r="M54" s="231">
        <f t="shared" si="9"/>
        <v>0</v>
      </c>
    </row>
    <row r="55" spans="1:13" ht="20.100000000000001" hidden="1" customHeight="1" x14ac:dyDescent="0.2">
      <c r="A55" s="74" t="s">
        <v>102</v>
      </c>
      <c r="B55" s="44">
        <f>'[2]CONT-RA10651'!B56</f>
        <v>0</v>
      </c>
      <c r="C55" s="231">
        <f>'[2]CONT-RA10651'!E56</f>
        <v>0</v>
      </c>
      <c r="D55" s="231">
        <f>'[2]CONT-RA10651'!H56</f>
        <v>0</v>
      </c>
      <c r="E55" s="231">
        <f>'[2]CONT-RA10651'!K56</f>
        <v>0</v>
      </c>
      <c r="F55" s="231">
        <f>'[2]CONT-RA10651'!N56</f>
        <v>0</v>
      </c>
      <c r="G55" s="231">
        <f>'[2]CONT-RA10651'!O56</f>
        <v>0</v>
      </c>
      <c r="H55" s="231">
        <f>'[2]CONT-RA10651'!R56</f>
        <v>0</v>
      </c>
      <c r="I55" s="231">
        <f>'[2]CONT-RA10651'!S56</f>
        <v>0</v>
      </c>
      <c r="K55" s="231">
        <f>'[2]CONT-RA10651'!AC56</f>
        <v>0</v>
      </c>
      <c r="L55" s="231">
        <f t="shared" si="11"/>
        <v>0</v>
      </c>
      <c r="M55" s="231">
        <f t="shared" si="9"/>
        <v>0</v>
      </c>
    </row>
    <row r="56" spans="1:13" ht="20.100000000000001" hidden="1" customHeight="1" x14ac:dyDescent="0.2">
      <c r="A56" s="74" t="s">
        <v>103</v>
      </c>
      <c r="B56" s="44">
        <f>'[2]CONT-RA10651'!B57</f>
        <v>0</v>
      </c>
      <c r="C56" s="231">
        <f>'[2]CONT-RA10651'!E57</f>
        <v>0</v>
      </c>
      <c r="D56" s="231">
        <f>'[2]CONT-RA10651'!H57</f>
        <v>0</v>
      </c>
      <c r="E56" s="231">
        <f>'[2]CONT-RA10651'!K57</f>
        <v>0</v>
      </c>
      <c r="F56" s="231">
        <f>'[2]CONT-RA10651'!N57</f>
        <v>0</v>
      </c>
      <c r="G56" s="231">
        <f>'[2]CONT-RA10651'!O57</f>
        <v>0</v>
      </c>
      <c r="H56" s="231">
        <f>'[2]CONT-RA10651'!R57</f>
        <v>0</v>
      </c>
      <c r="I56" s="231">
        <f>'[2]CONT-RA10651'!S57</f>
        <v>0</v>
      </c>
      <c r="K56" s="231">
        <f>'[2]CONT-RA10651'!AC57</f>
        <v>0</v>
      </c>
      <c r="L56" s="231">
        <f t="shared" si="11"/>
        <v>0</v>
      </c>
      <c r="M56" s="231">
        <f t="shared" si="9"/>
        <v>0</v>
      </c>
    </row>
    <row r="57" spans="1:13" ht="20.100000000000001" hidden="1" customHeight="1" x14ac:dyDescent="0.2">
      <c r="A57" s="74" t="s">
        <v>104</v>
      </c>
      <c r="B57" s="44">
        <f>'[2]CONT-RA10651'!B58</f>
        <v>0</v>
      </c>
      <c r="C57" s="231">
        <f>'[2]CONT-RA10651'!E58</f>
        <v>0</v>
      </c>
      <c r="D57" s="231">
        <f>'[2]CONT-RA10651'!H58</f>
        <v>0</v>
      </c>
      <c r="E57" s="231">
        <f>'[2]CONT-RA10651'!K58</f>
        <v>0</v>
      </c>
      <c r="F57" s="231">
        <f>'[2]CONT-RA10651'!N58</f>
        <v>0</v>
      </c>
      <c r="G57" s="231">
        <f>'[2]CONT-RA10651'!O58</f>
        <v>0</v>
      </c>
      <c r="H57" s="231">
        <f>'[2]CONT-RA10651'!R58</f>
        <v>0</v>
      </c>
      <c r="I57" s="231">
        <f>'[2]CONT-RA10651'!S58</f>
        <v>0</v>
      </c>
      <c r="K57" s="231">
        <f>'[2]CONT-RA10651'!AC58</f>
        <v>0</v>
      </c>
      <c r="L57" s="231">
        <f t="shared" si="11"/>
        <v>0</v>
      </c>
      <c r="M57" s="231">
        <f t="shared" si="9"/>
        <v>0</v>
      </c>
    </row>
    <row r="58" spans="1:13" ht="20.100000000000001" hidden="1" customHeight="1" x14ac:dyDescent="0.2">
      <c r="A58" s="74" t="s">
        <v>105</v>
      </c>
      <c r="B58" s="44">
        <f>'[2]CONT-RA10651'!B59</f>
        <v>0</v>
      </c>
      <c r="C58" s="231">
        <f>'[2]CONT-RA10651'!E59</f>
        <v>0</v>
      </c>
      <c r="D58" s="231">
        <f>'[2]CONT-RA10651'!H59</f>
        <v>0</v>
      </c>
      <c r="E58" s="231">
        <f>'[2]CONT-RA10651'!K59</f>
        <v>0</v>
      </c>
      <c r="F58" s="231">
        <f>'[2]CONT-RA10651'!N59</f>
        <v>0</v>
      </c>
      <c r="G58" s="231">
        <f>'[2]CONT-RA10651'!O59</f>
        <v>0</v>
      </c>
      <c r="H58" s="231">
        <f>'[2]CONT-RA10651'!R59</f>
        <v>0</v>
      </c>
      <c r="I58" s="231">
        <f>'[2]CONT-RA10651'!S59</f>
        <v>0</v>
      </c>
      <c r="K58" s="231">
        <f>'[2]CONT-RA10651'!AC59</f>
        <v>0</v>
      </c>
      <c r="L58" s="231">
        <f t="shared" si="11"/>
        <v>0</v>
      </c>
      <c r="M58" s="231">
        <f t="shared" si="9"/>
        <v>0</v>
      </c>
    </row>
    <row r="59" spans="1:13" ht="20.100000000000001" hidden="1" customHeight="1" x14ac:dyDescent="0.2">
      <c r="A59" s="74" t="s">
        <v>106</v>
      </c>
      <c r="B59" s="44"/>
    </row>
    <row r="60" spans="1:13" ht="20.100000000000001" hidden="1" customHeight="1" x14ac:dyDescent="0.2">
      <c r="A60" s="74" t="s">
        <v>107</v>
      </c>
      <c r="B60" s="44">
        <f>'[2]CONT-RA10651'!B61</f>
        <v>0</v>
      </c>
      <c r="C60" s="231">
        <f>'[2]CONT-RA10651'!E61</f>
        <v>0</v>
      </c>
      <c r="D60" s="231">
        <f>'[2]CONT-RA10651'!H61</f>
        <v>0</v>
      </c>
      <c r="E60" s="231">
        <f>'[2]CONT-RA10651'!K61</f>
        <v>0</v>
      </c>
      <c r="F60" s="231">
        <f>'[2]CONT-RA10651'!N61</f>
        <v>0</v>
      </c>
      <c r="G60" s="231">
        <f>'[2]CONT-RA10651'!O61</f>
        <v>0</v>
      </c>
      <c r="H60" s="231">
        <f>'[2]CONT-RA10651'!R61</f>
        <v>0</v>
      </c>
      <c r="I60" s="231">
        <f>'[2]CONT-RA10651'!S61</f>
        <v>0</v>
      </c>
      <c r="K60" s="231">
        <f>'[2]CONT-RA10651'!AC61</f>
        <v>0</v>
      </c>
      <c r="L60" s="231">
        <f t="shared" si="11"/>
        <v>0</v>
      </c>
      <c r="M60" s="231">
        <f t="shared" si="9"/>
        <v>0</v>
      </c>
    </row>
    <row r="61" spans="1:13" ht="20.100000000000001" hidden="1" customHeight="1" x14ac:dyDescent="0.2">
      <c r="A61" s="74" t="s">
        <v>108</v>
      </c>
      <c r="B61" s="44">
        <f>'[2]CONT-RA10651'!B62</f>
        <v>0</v>
      </c>
      <c r="C61" s="231">
        <f>'[2]CONT-RA10651'!E62</f>
        <v>0</v>
      </c>
      <c r="D61" s="231">
        <f>'[2]CONT-RA10651'!H62</f>
        <v>0</v>
      </c>
      <c r="E61" s="231">
        <f>'[2]CONT-RA10651'!K62</f>
        <v>0</v>
      </c>
      <c r="F61" s="231">
        <f>'[2]CONT-RA10651'!N62</f>
        <v>0</v>
      </c>
      <c r="G61" s="231">
        <f>'[2]CONT-RA10651'!O62</f>
        <v>0</v>
      </c>
      <c r="H61" s="231">
        <f>'[2]CONT-RA10651'!R62</f>
        <v>0</v>
      </c>
      <c r="I61" s="231">
        <f>'[2]CONT-RA10651'!S62</f>
        <v>0</v>
      </c>
      <c r="K61" s="231">
        <f>'[2]CONT-RA10651'!AC62</f>
        <v>0</v>
      </c>
      <c r="L61" s="231">
        <f t="shared" si="11"/>
        <v>0</v>
      </c>
      <c r="M61" s="231">
        <f>L61+B61</f>
        <v>0</v>
      </c>
    </row>
    <row r="62" spans="1:13" ht="20.100000000000001" hidden="1" customHeight="1" x14ac:dyDescent="0.2">
      <c r="A62" s="74" t="s">
        <v>109</v>
      </c>
      <c r="B62" s="44">
        <f>'[2]CONT-RA10651'!B63</f>
        <v>0</v>
      </c>
      <c r="C62" s="231">
        <f>'[2]CONT-RA10651'!E63</f>
        <v>0</v>
      </c>
      <c r="D62" s="231">
        <f>'[2]CONT-RA10651'!H63</f>
        <v>0</v>
      </c>
      <c r="E62" s="231">
        <f>'[2]CONT-RA10651'!K63</f>
        <v>0</v>
      </c>
      <c r="F62" s="231">
        <f>'[2]CONT-RA10651'!N63</f>
        <v>0</v>
      </c>
      <c r="G62" s="231">
        <f>'[2]CONT-RA10651'!O63</f>
        <v>0</v>
      </c>
      <c r="H62" s="231">
        <f>'[2]CONT-RA10651'!R63</f>
        <v>0</v>
      </c>
      <c r="I62" s="231">
        <f>'[2]CONT-RA10651'!S63</f>
        <v>0</v>
      </c>
      <c r="K62" s="231">
        <f>'[2]CONT-RA10651'!AC63</f>
        <v>0</v>
      </c>
      <c r="L62" s="231">
        <f t="shared" si="11"/>
        <v>0</v>
      </c>
      <c r="M62" s="231">
        <f t="shared" ref="M62:M87" si="12">L62+B62</f>
        <v>0</v>
      </c>
    </row>
    <row r="63" spans="1:13" ht="20.100000000000001" hidden="1" customHeight="1" x14ac:dyDescent="0.2">
      <c r="A63" s="74" t="s">
        <v>110</v>
      </c>
      <c r="B63" s="44">
        <f>'[2]CONT-RA10651'!B64</f>
        <v>0</v>
      </c>
      <c r="C63" s="231">
        <f>'[2]CONT-RA10651'!E64</f>
        <v>0</v>
      </c>
      <c r="D63" s="231">
        <f>'[2]CONT-RA10651'!H64</f>
        <v>0</v>
      </c>
      <c r="E63" s="231">
        <f>'[2]CONT-RA10651'!K64</f>
        <v>0</v>
      </c>
      <c r="F63" s="231">
        <f>'[2]CONT-RA10651'!N64</f>
        <v>0</v>
      </c>
      <c r="G63" s="231">
        <f>'[2]CONT-RA10651'!O64</f>
        <v>0</v>
      </c>
      <c r="H63" s="231">
        <f>'[2]CONT-RA10651'!R64</f>
        <v>0</v>
      </c>
      <c r="I63" s="231">
        <f>'[2]CONT-RA10651'!S64</f>
        <v>0</v>
      </c>
      <c r="K63" s="231">
        <f>'[2]CONT-RA10651'!AC64</f>
        <v>0</v>
      </c>
      <c r="L63" s="231">
        <f t="shared" si="11"/>
        <v>0</v>
      </c>
      <c r="M63" s="231">
        <f t="shared" si="12"/>
        <v>0</v>
      </c>
    </row>
    <row r="64" spans="1:13" ht="20.100000000000001" hidden="1" customHeight="1" x14ac:dyDescent="0.2">
      <c r="A64" s="74" t="s">
        <v>111</v>
      </c>
      <c r="B64" s="44">
        <f>'[2]CONT-RA10651'!B65</f>
        <v>0</v>
      </c>
      <c r="C64" s="231">
        <f>'[2]CONT-RA10651'!E65</f>
        <v>0</v>
      </c>
      <c r="D64" s="231">
        <f>'[2]CONT-RA10651'!H65</f>
        <v>0</v>
      </c>
      <c r="E64" s="231">
        <f>'[2]CONT-RA10651'!K65</f>
        <v>0</v>
      </c>
      <c r="F64" s="231">
        <f>'[2]CONT-RA10651'!N65</f>
        <v>0</v>
      </c>
      <c r="G64" s="231">
        <f>'[2]CONT-RA10651'!O65</f>
        <v>0</v>
      </c>
      <c r="H64" s="231">
        <f>'[2]CONT-RA10651'!R65</f>
        <v>0</v>
      </c>
      <c r="I64" s="231">
        <f>'[2]CONT-RA10651'!S65</f>
        <v>0</v>
      </c>
      <c r="K64" s="231">
        <f>'[2]CONT-RA10651'!AC65</f>
        <v>0</v>
      </c>
      <c r="L64" s="231">
        <f t="shared" si="11"/>
        <v>0</v>
      </c>
      <c r="M64" s="231">
        <f t="shared" si="12"/>
        <v>0</v>
      </c>
    </row>
    <row r="65" spans="1:13" ht="20.100000000000001" hidden="1" customHeight="1" x14ac:dyDescent="0.2">
      <c r="A65" s="74" t="s">
        <v>112</v>
      </c>
      <c r="B65" s="44">
        <f>'[2]CONT-RA10651'!B66</f>
        <v>0</v>
      </c>
      <c r="C65" s="231">
        <f>'[2]CONT-RA10651'!E66</f>
        <v>0</v>
      </c>
      <c r="D65" s="231">
        <f>'[2]CONT-RA10651'!H66</f>
        <v>0</v>
      </c>
      <c r="E65" s="231">
        <f>'[2]CONT-RA10651'!K66</f>
        <v>0</v>
      </c>
      <c r="F65" s="231">
        <f>'[2]CONT-RA10651'!N66</f>
        <v>0</v>
      </c>
      <c r="G65" s="231">
        <f>'[2]CONT-RA10651'!O66</f>
        <v>0</v>
      </c>
      <c r="H65" s="231">
        <f>'[2]CONT-RA10651'!R66</f>
        <v>0</v>
      </c>
      <c r="I65" s="231">
        <f>'[2]CONT-RA10651'!S66</f>
        <v>0</v>
      </c>
      <c r="K65" s="231">
        <f>'[2]CONT-RA10651'!AC66</f>
        <v>0</v>
      </c>
      <c r="L65" s="231">
        <f t="shared" si="11"/>
        <v>0</v>
      </c>
      <c r="M65" s="231">
        <f t="shared" si="12"/>
        <v>0</v>
      </c>
    </row>
    <row r="66" spans="1:13" ht="20.100000000000001" hidden="1" customHeight="1" x14ac:dyDescent="0.2">
      <c r="A66" s="74" t="s">
        <v>113</v>
      </c>
      <c r="B66" s="44">
        <f>'[2]CONT-RA10651'!B67</f>
        <v>0</v>
      </c>
      <c r="C66" s="231">
        <f>'[2]CONT-RA10651'!E67</f>
        <v>0</v>
      </c>
      <c r="D66" s="231">
        <f>'[2]CONT-RA10651'!H67</f>
        <v>0</v>
      </c>
      <c r="E66" s="231">
        <f>'[2]CONT-RA10651'!K67</f>
        <v>0</v>
      </c>
      <c r="F66" s="231">
        <f>'[2]CONT-RA10651'!N67</f>
        <v>0</v>
      </c>
      <c r="G66" s="231">
        <f>'[2]CONT-RA10651'!O67</f>
        <v>0</v>
      </c>
      <c r="H66" s="231">
        <f>'[2]CONT-RA10651'!R67</f>
        <v>0</v>
      </c>
      <c r="I66" s="231">
        <f>'[2]CONT-RA10651'!S67</f>
        <v>0</v>
      </c>
      <c r="K66" s="231">
        <f>'[2]CONT-RA10651'!AC67</f>
        <v>0</v>
      </c>
      <c r="L66" s="231">
        <f t="shared" si="11"/>
        <v>0</v>
      </c>
      <c r="M66" s="231">
        <f t="shared" si="12"/>
        <v>0</v>
      </c>
    </row>
    <row r="67" spans="1:13" ht="20.100000000000001" hidden="1" customHeight="1" x14ac:dyDescent="0.2">
      <c r="A67" s="133" t="s">
        <v>114</v>
      </c>
      <c r="B67" s="47">
        <f t="shared" ref="B67:L67" si="13">SUM(B68:B71)</f>
        <v>0</v>
      </c>
      <c r="C67" s="235">
        <f t="shared" si="13"/>
        <v>0</v>
      </c>
      <c r="D67" s="235">
        <f t="shared" si="13"/>
        <v>0</v>
      </c>
      <c r="E67" s="235">
        <f t="shared" si="13"/>
        <v>0</v>
      </c>
      <c r="F67" s="235">
        <f t="shared" si="13"/>
        <v>0</v>
      </c>
      <c r="G67" s="235">
        <f t="shared" si="13"/>
        <v>0</v>
      </c>
      <c r="H67" s="235">
        <f t="shared" si="13"/>
        <v>0</v>
      </c>
      <c r="I67" s="235">
        <f t="shared" si="13"/>
        <v>0</v>
      </c>
      <c r="J67" s="235"/>
      <c r="K67" s="235">
        <f t="shared" si="13"/>
        <v>0</v>
      </c>
      <c r="L67" s="235">
        <f t="shared" si="13"/>
        <v>0</v>
      </c>
      <c r="M67" s="235">
        <f t="shared" si="12"/>
        <v>0</v>
      </c>
    </row>
    <row r="68" spans="1:13" ht="20.100000000000001" hidden="1" customHeight="1" x14ac:dyDescent="0.2">
      <c r="A68" s="133" t="s">
        <v>115</v>
      </c>
      <c r="B68" s="44">
        <f>'[2]CONT-RA10651'!B69</f>
        <v>0</v>
      </c>
      <c r="C68" s="231">
        <f>'[2]CONT-RA10651'!E69</f>
        <v>0</v>
      </c>
      <c r="D68" s="231">
        <f>'[2]CONT-RA10651'!H69</f>
        <v>0</v>
      </c>
      <c r="E68" s="231">
        <f>'[2]CONT-RA10651'!K69</f>
        <v>0</v>
      </c>
      <c r="F68" s="231">
        <f>'[2]CONT-RA10651'!N69</f>
        <v>0</v>
      </c>
      <c r="G68" s="231">
        <f>'[2]CONT-RA10651'!O69</f>
        <v>0</v>
      </c>
      <c r="H68" s="231">
        <f>'[2]CONT-RA10651'!R69</f>
        <v>0</v>
      </c>
      <c r="I68" s="231">
        <f>'[2]CONT-RA10651'!S69</f>
        <v>0</v>
      </c>
      <c r="K68" s="231">
        <f>'[2]CONT-RA10651'!AC69</f>
        <v>0</v>
      </c>
      <c r="L68" s="231">
        <f>SUM(C68:K68)</f>
        <v>0</v>
      </c>
      <c r="M68" s="231">
        <f t="shared" si="12"/>
        <v>0</v>
      </c>
    </row>
    <row r="69" spans="1:13" ht="20.100000000000001" hidden="1" customHeight="1" x14ac:dyDescent="0.2">
      <c r="A69" s="133" t="s">
        <v>116</v>
      </c>
      <c r="B69" s="44">
        <f>'[2]CONT-RA10651'!B70</f>
        <v>0</v>
      </c>
      <c r="C69" s="231">
        <f>'[2]CONT-RA10651'!E70</f>
        <v>0</v>
      </c>
      <c r="D69" s="231">
        <f>'[2]CONT-RA10651'!H70</f>
        <v>0</v>
      </c>
      <c r="E69" s="231">
        <f>'[2]CONT-RA10651'!K70</f>
        <v>0</v>
      </c>
      <c r="F69" s="231">
        <f>'[2]CONT-RA10651'!N70</f>
        <v>0</v>
      </c>
      <c r="G69" s="231">
        <f>'[2]CONT-RA10651'!O70</f>
        <v>0</v>
      </c>
      <c r="H69" s="231">
        <f>'[2]CONT-RA10651'!R70</f>
        <v>0</v>
      </c>
      <c r="I69" s="231">
        <f>'[2]CONT-RA10651'!S70</f>
        <v>0</v>
      </c>
      <c r="K69" s="231">
        <f>'[2]CONT-RA10651'!AC70</f>
        <v>0</v>
      </c>
      <c r="L69" s="231">
        <f>SUM(C69:K69)</f>
        <v>0</v>
      </c>
      <c r="M69" s="231">
        <f t="shared" si="12"/>
        <v>0</v>
      </c>
    </row>
    <row r="70" spans="1:13" ht="20.100000000000001" hidden="1" customHeight="1" x14ac:dyDescent="0.2">
      <c r="A70" s="133" t="s">
        <v>117</v>
      </c>
      <c r="B70" s="44">
        <f>'[2]CONT-RA10651'!B71</f>
        <v>0</v>
      </c>
      <c r="C70" s="231">
        <f>'[2]CONT-RA10651'!E71</f>
        <v>0</v>
      </c>
      <c r="D70" s="231">
        <f>'[2]CONT-RA10651'!H71</f>
        <v>0</v>
      </c>
      <c r="E70" s="231">
        <f>'[2]CONT-RA10651'!K71</f>
        <v>0</v>
      </c>
      <c r="F70" s="231">
        <f>'[2]CONT-RA10651'!N71</f>
        <v>0</v>
      </c>
      <c r="G70" s="231">
        <f>'[2]CONT-RA10651'!O71</f>
        <v>0</v>
      </c>
      <c r="H70" s="231">
        <f>'[2]CONT-RA10651'!R71</f>
        <v>0</v>
      </c>
      <c r="I70" s="231">
        <f>'[2]CONT-RA10651'!S71</f>
        <v>0</v>
      </c>
      <c r="K70" s="231">
        <f>'[2]CONT-RA10651'!AC71</f>
        <v>0</v>
      </c>
      <c r="L70" s="231">
        <f>SUM(C70:K70)</f>
        <v>0</v>
      </c>
      <c r="M70" s="231">
        <f t="shared" si="12"/>
        <v>0</v>
      </c>
    </row>
    <row r="71" spans="1:13" ht="20.100000000000001" hidden="1" customHeight="1" x14ac:dyDescent="0.2">
      <c r="A71" s="133" t="s">
        <v>118</v>
      </c>
      <c r="B71" s="44">
        <f>'[2]CONT-RA10651'!B72</f>
        <v>0</v>
      </c>
      <c r="C71" s="231">
        <f>'[2]CONT-RA10651'!E72</f>
        <v>0</v>
      </c>
      <c r="D71" s="231">
        <f>'[2]CONT-RA10651'!H72</f>
        <v>0</v>
      </c>
      <c r="E71" s="231">
        <f>'[2]CONT-RA10651'!K72</f>
        <v>0</v>
      </c>
      <c r="F71" s="231">
        <f>'[2]CONT-RA10651'!N72</f>
        <v>0</v>
      </c>
      <c r="G71" s="231">
        <f>'[2]CONT-RA10651'!O72</f>
        <v>0</v>
      </c>
      <c r="H71" s="231">
        <f>'[2]CONT-RA10651'!R72</f>
        <v>0</v>
      </c>
      <c r="I71" s="231">
        <f>'[2]CONT-RA10651'!S72</f>
        <v>0</v>
      </c>
      <c r="K71" s="231">
        <f>'[2]CONT-RA10651'!AC72</f>
        <v>0</v>
      </c>
      <c r="L71" s="231">
        <f>SUM(C71:K71)</f>
        <v>0</v>
      </c>
      <c r="M71" s="231">
        <f t="shared" si="12"/>
        <v>0</v>
      </c>
    </row>
    <row r="72" spans="1:13" ht="20.100000000000001" hidden="1" customHeight="1" x14ac:dyDescent="0.2">
      <c r="A72" s="133" t="s">
        <v>119</v>
      </c>
      <c r="B72" s="44">
        <f>'[2]CONT-RA10651'!B73</f>
        <v>0</v>
      </c>
      <c r="C72" s="231">
        <f>'[2]CONT-RA10651'!E73</f>
        <v>0</v>
      </c>
      <c r="D72" s="231">
        <f>'[2]CONT-RA10651'!H73</f>
        <v>0</v>
      </c>
      <c r="E72" s="231">
        <f>'[2]CONT-RA10651'!K73</f>
        <v>0</v>
      </c>
      <c r="F72" s="231">
        <f>'[2]CONT-RA10651'!N73</f>
        <v>0</v>
      </c>
      <c r="G72" s="231">
        <f>'[2]CONT-RA10651'!O73</f>
        <v>0</v>
      </c>
      <c r="H72" s="231">
        <f>'[2]CONT-RA10651'!R73</f>
        <v>0</v>
      </c>
      <c r="I72" s="231">
        <f>'[2]CONT-RA10651'!S73</f>
        <v>0</v>
      </c>
      <c r="K72" s="231">
        <f>'[2]CONT-RA10651'!AC73</f>
        <v>0</v>
      </c>
      <c r="L72" s="231">
        <f>SUM(C72:K72)</f>
        <v>0</v>
      </c>
      <c r="M72" s="231">
        <f t="shared" si="12"/>
        <v>0</v>
      </c>
    </row>
    <row r="73" spans="1:13" ht="20.100000000000001" hidden="1" customHeight="1" x14ac:dyDescent="0.2">
      <c r="A73" s="133" t="s">
        <v>216</v>
      </c>
      <c r="B73" s="44">
        <f>'[2]CONT-RA10651'!B74</f>
        <v>0</v>
      </c>
      <c r="C73" s="231">
        <f>'[2]CONT-RA10651'!E74</f>
        <v>0</v>
      </c>
      <c r="D73" s="231">
        <f>'[2]CONT-RA10651'!H74</f>
        <v>0</v>
      </c>
      <c r="E73" s="231">
        <f>'[2]CONT-RA10651'!K74</f>
        <v>0</v>
      </c>
      <c r="F73" s="231">
        <f>'[2]CONT-RA10651'!N74</f>
        <v>0</v>
      </c>
      <c r="G73" s="231">
        <f>'[2]CONT-RA10651'!O74</f>
        <v>0</v>
      </c>
      <c r="H73" s="231">
        <f>'[2]CONT-RA10651'!R74</f>
        <v>0</v>
      </c>
      <c r="I73" s="231">
        <f>'[2]CONT-RA10651'!S74</f>
        <v>0</v>
      </c>
      <c r="K73" s="231">
        <f>'[2]CONT-RA10651'!AC74</f>
        <v>0</v>
      </c>
      <c r="L73" s="231">
        <f t="shared" ref="L73:L87" si="14">SUM(C73:K73)</f>
        <v>0</v>
      </c>
      <c r="M73" s="231">
        <f t="shared" si="12"/>
        <v>0</v>
      </c>
    </row>
    <row r="74" spans="1:13" ht="20.100000000000001" hidden="1" customHeight="1" x14ac:dyDescent="0.2">
      <c r="A74" s="133" t="s">
        <v>121</v>
      </c>
      <c r="B74" s="44">
        <f>'[2]CONT-RA10651'!B75</f>
        <v>0</v>
      </c>
      <c r="C74" s="231">
        <f>'[2]CONT-RA10651'!E75</f>
        <v>0</v>
      </c>
      <c r="D74" s="231">
        <f>'[2]CONT-RA10651'!H75</f>
        <v>0</v>
      </c>
      <c r="E74" s="231">
        <f>'[2]CONT-RA10651'!K75</f>
        <v>0</v>
      </c>
      <c r="F74" s="231">
        <f>'[2]CONT-RA10651'!N75</f>
        <v>0</v>
      </c>
      <c r="G74" s="231">
        <f>'[2]CONT-RA10651'!O75</f>
        <v>0</v>
      </c>
      <c r="H74" s="231">
        <f>'[2]CONT-RA10651'!R75</f>
        <v>0</v>
      </c>
      <c r="I74" s="231">
        <f>'[2]CONT-RA10651'!S75</f>
        <v>0</v>
      </c>
      <c r="K74" s="231">
        <f>'[2]CONT-RA10651'!AC75</f>
        <v>0</v>
      </c>
      <c r="L74" s="231">
        <f t="shared" si="14"/>
        <v>0</v>
      </c>
      <c r="M74" s="231">
        <f t="shared" si="12"/>
        <v>0</v>
      </c>
    </row>
    <row r="75" spans="1:13" ht="20.100000000000001" hidden="1" customHeight="1" x14ac:dyDescent="0.2">
      <c r="A75" s="133" t="s">
        <v>122</v>
      </c>
      <c r="B75" s="44">
        <f>'[2]CONT-RA10651'!B76</f>
        <v>0</v>
      </c>
      <c r="C75" s="231">
        <f>'[2]CONT-RA10651'!E76</f>
        <v>0</v>
      </c>
      <c r="D75" s="231">
        <f>'[2]CONT-RA10651'!H76</f>
        <v>0</v>
      </c>
      <c r="E75" s="231">
        <f>'[2]CONT-RA10651'!K76</f>
        <v>0</v>
      </c>
      <c r="F75" s="231">
        <f>'[2]CONT-RA10651'!N76</f>
        <v>0</v>
      </c>
      <c r="G75" s="231">
        <f>'[2]CONT-RA10651'!O76</f>
        <v>0</v>
      </c>
      <c r="H75" s="231">
        <f>'[2]CONT-RA10651'!R76</f>
        <v>0</v>
      </c>
      <c r="I75" s="231">
        <f>'[2]CONT-RA10651'!S76</f>
        <v>0</v>
      </c>
      <c r="K75" s="231">
        <f>'[2]CONT-RA10651'!AC76</f>
        <v>0</v>
      </c>
      <c r="L75" s="231">
        <f t="shared" si="14"/>
        <v>0</v>
      </c>
      <c r="M75" s="231">
        <f t="shared" si="12"/>
        <v>0</v>
      </c>
    </row>
    <row r="76" spans="1:13" ht="20.100000000000001" hidden="1" customHeight="1" x14ac:dyDescent="0.2">
      <c r="A76" s="133" t="s">
        <v>123</v>
      </c>
      <c r="B76" s="44">
        <f>'[2]CONT-RA10651'!B77</f>
        <v>0</v>
      </c>
      <c r="C76" s="231">
        <f>'[2]CONT-RA10651'!E77</f>
        <v>0</v>
      </c>
      <c r="D76" s="231">
        <f>'[2]CONT-RA10651'!H77</f>
        <v>0</v>
      </c>
      <c r="E76" s="231">
        <f>'[2]CONT-RA10651'!K77</f>
        <v>0</v>
      </c>
      <c r="F76" s="231">
        <f>'[2]CONT-RA10651'!N77</f>
        <v>0</v>
      </c>
      <c r="G76" s="231">
        <f>'[2]CONT-RA10651'!O77</f>
        <v>0</v>
      </c>
      <c r="H76" s="231">
        <f>'[2]CONT-RA10651'!R77</f>
        <v>0</v>
      </c>
      <c r="I76" s="231">
        <f>'[2]CONT-RA10651'!S77</f>
        <v>0</v>
      </c>
      <c r="K76" s="231">
        <f>'[2]CONT-RA10651'!AC77</f>
        <v>0</v>
      </c>
      <c r="L76" s="231">
        <f t="shared" si="14"/>
        <v>0</v>
      </c>
      <c r="M76" s="231">
        <f t="shared" si="12"/>
        <v>0</v>
      </c>
    </row>
    <row r="77" spans="1:13" ht="20.100000000000001" hidden="1" customHeight="1" x14ac:dyDescent="0.2">
      <c r="A77" s="133" t="s">
        <v>124</v>
      </c>
      <c r="B77" s="44">
        <f>'[2]CONT-RA10651'!B78</f>
        <v>0</v>
      </c>
      <c r="C77" s="231">
        <f>'[2]CONT-RA10651'!E78</f>
        <v>0</v>
      </c>
      <c r="D77" s="231">
        <f>'[2]CONT-RA10651'!H78</f>
        <v>0</v>
      </c>
      <c r="E77" s="231">
        <f>'[2]CONT-RA10651'!K78</f>
        <v>0</v>
      </c>
      <c r="F77" s="231">
        <f>'[2]CONT-RA10651'!N78</f>
        <v>0</v>
      </c>
      <c r="G77" s="231">
        <f>'[2]CONT-RA10651'!O78</f>
        <v>0</v>
      </c>
      <c r="H77" s="231">
        <f>'[2]CONT-RA10651'!R78</f>
        <v>0</v>
      </c>
      <c r="I77" s="231">
        <f>'[2]CONT-RA10651'!S78</f>
        <v>0</v>
      </c>
      <c r="K77" s="231">
        <f>'[2]CONT-RA10651'!AC78</f>
        <v>0</v>
      </c>
      <c r="L77" s="231">
        <f t="shared" si="14"/>
        <v>0</v>
      </c>
      <c r="M77" s="231">
        <f t="shared" si="12"/>
        <v>0</v>
      </c>
    </row>
    <row r="78" spans="1:13" ht="20.100000000000001" hidden="1" customHeight="1" x14ac:dyDescent="0.2">
      <c r="A78" s="133" t="s">
        <v>125</v>
      </c>
      <c r="B78" s="44">
        <f>'[2]CONT-RA10651'!B79</f>
        <v>0</v>
      </c>
      <c r="C78" s="231">
        <f>'[2]CONT-RA10651'!E79</f>
        <v>0</v>
      </c>
      <c r="D78" s="231">
        <f>'[2]CONT-RA10651'!H79</f>
        <v>0</v>
      </c>
      <c r="E78" s="231">
        <f>'[2]CONT-RA10651'!K79</f>
        <v>0</v>
      </c>
      <c r="F78" s="231">
        <f>'[2]CONT-RA10651'!N79</f>
        <v>0</v>
      </c>
      <c r="G78" s="231">
        <f>'[2]CONT-RA10651'!O79</f>
        <v>0</v>
      </c>
      <c r="H78" s="231">
        <f>'[2]CONT-RA10651'!R79</f>
        <v>0</v>
      </c>
      <c r="I78" s="231">
        <f>'[2]CONT-RA10651'!S79</f>
        <v>0</v>
      </c>
      <c r="K78" s="231">
        <f>'[2]CONT-RA10651'!AC79</f>
        <v>0</v>
      </c>
      <c r="L78" s="231">
        <f t="shared" si="14"/>
        <v>0</v>
      </c>
      <c r="M78" s="231">
        <f t="shared" si="12"/>
        <v>0</v>
      </c>
    </row>
    <row r="79" spans="1:13" ht="20.100000000000001" hidden="1" customHeight="1" x14ac:dyDescent="0.2">
      <c r="A79" s="133" t="s">
        <v>170</v>
      </c>
      <c r="B79" s="44">
        <f>'[2]CONT-RA10651'!B80</f>
        <v>0</v>
      </c>
      <c r="C79" s="231">
        <f>'[2]CONT-RA10651'!E80</f>
        <v>0</v>
      </c>
      <c r="D79" s="231">
        <f>'[2]CONT-RA10651'!H80</f>
        <v>0</v>
      </c>
      <c r="E79" s="231">
        <f>'[2]CONT-RA10651'!K80</f>
        <v>0</v>
      </c>
      <c r="F79" s="231">
        <f>'[2]CONT-RA10651'!N80</f>
        <v>0</v>
      </c>
      <c r="G79" s="231">
        <f>'[2]CONT-RA10651'!O80</f>
        <v>0</v>
      </c>
      <c r="H79" s="231">
        <f>'[2]CONT-RA10651'!R80</f>
        <v>0</v>
      </c>
      <c r="I79" s="231">
        <f>'[2]CONT-RA10651'!S80</f>
        <v>0</v>
      </c>
      <c r="K79" s="231">
        <f>'[2]CONT-RA10651'!AC80</f>
        <v>0</v>
      </c>
      <c r="L79" s="231">
        <f t="shared" si="14"/>
        <v>0</v>
      </c>
      <c r="M79" s="231">
        <f t="shared" si="12"/>
        <v>0</v>
      </c>
    </row>
    <row r="80" spans="1:13" ht="20.100000000000001" hidden="1" customHeight="1" x14ac:dyDescent="0.2">
      <c r="A80" s="133" t="s">
        <v>171</v>
      </c>
      <c r="B80" s="44">
        <f>'[2]CONT-RA10651'!B81</f>
        <v>0</v>
      </c>
      <c r="C80" s="231">
        <f>'[2]CONT-RA10651'!E81</f>
        <v>0</v>
      </c>
      <c r="D80" s="231">
        <f>'[2]CONT-RA10651'!H81</f>
        <v>0</v>
      </c>
      <c r="E80" s="231">
        <f>'[2]CONT-RA10651'!K81</f>
        <v>0</v>
      </c>
      <c r="F80" s="231">
        <f>'[2]CONT-RA10651'!N81</f>
        <v>0</v>
      </c>
      <c r="G80" s="231">
        <f>'[2]CONT-RA10651'!O81</f>
        <v>0</v>
      </c>
      <c r="H80" s="231">
        <f>'[2]CONT-RA10651'!R81</f>
        <v>0</v>
      </c>
      <c r="I80" s="231">
        <f>'[2]CONT-RA10651'!S81</f>
        <v>0</v>
      </c>
      <c r="K80" s="231">
        <f>'[2]CONT-RA10651'!AC81</f>
        <v>0</v>
      </c>
      <c r="L80" s="231">
        <f t="shared" si="14"/>
        <v>0</v>
      </c>
      <c r="M80" s="231">
        <f t="shared" si="12"/>
        <v>0</v>
      </c>
    </row>
    <row r="81" spans="1:13" ht="20.100000000000001" hidden="1" customHeight="1" x14ac:dyDescent="0.2">
      <c r="A81" s="133" t="s">
        <v>172</v>
      </c>
      <c r="B81" s="44">
        <f>'[2]CONT-RA10651'!B82</f>
        <v>0</v>
      </c>
      <c r="C81" s="231">
        <f>'[2]CONT-RA10651'!E82</f>
        <v>0</v>
      </c>
      <c r="D81" s="231">
        <f>'[2]CONT-RA10651'!H82</f>
        <v>0</v>
      </c>
      <c r="E81" s="231">
        <f>'[2]CONT-RA10651'!K82</f>
        <v>0</v>
      </c>
      <c r="F81" s="231">
        <f>'[2]CONT-RA10651'!N82</f>
        <v>0</v>
      </c>
      <c r="G81" s="231">
        <f>'[2]CONT-RA10651'!O82</f>
        <v>0</v>
      </c>
      <c r="H81" s="231">
        <f>'[2]CONT-RA10651'!R82</f>
        <v>0</v>
      </c>
      <c r="I81" s="231">
        <f>'[2]CONT-RA10651'!S82</f>
        <v>0</v>
      </c>
      <c r="K81" s="231">
        <f>'[2]CONT-RA10651'!AC82</f>
        <v>0</v>
      </c>
      <c r="L81" s="231">
        <f t="shared" si="14"/>
        <v>0</v>
      </c>
      <c r="M81" s="231">
        <f t="shared" si="12"/>
        <v>0</v>
      </c>
    </row>
    <row r="82" spans="1:13" ht="20.100000000000001" hidden="1" customHeight="1" x14ac:dyDescent="0.2">
      <c r="A82" s="133" t="s">
        <v>129</v>
      </c>
      <c r="B82" s="44">
        <f>'[2]CONT-RA10651'!B83</f>
        <v>0</v>
      </c>
      <c r="C82" s="231">
        <f>'[2]CONT-RA10651'!E83</f>
        <v>0</v>
      </c>
      <c r="D82" s="231">
        <f>'[2]CONT-RA10651'!H83</f>
        <v>0</v>
      </c>
      <c r="E82" s="231">
        <f>'[2]CONT-RA10651'!K83</f>
        <v>0</v>
      </c>
      <c r="F82" s="231">
        <f>'[2]CONT-RA10651'!N83</f>
        <v>0</v>
      </c>
      <c r="G82" s="231">
        <f>'[2]CONT-RA10651'!O83</f>
        <v>0</v>
      </c>
      <c r="H82" s="231">
        <f>'[2]CONT-RA10651'!R83</f>
        <v>0</v>
      </c>
      <c r="I82" s="231">
        <f>'[2]CONT-RA10651'!S83</f>
        <v>0</v>
      </c>
      <c r="K82" s="231">
        <f>'[2]CONT-RA10651'!AC83</f>
        <v>0</v>
      </c>
      <c r="L82" s="231">
        <f t="shared" si="14"/>
        <v>0</v>
      </c>
      <c r="M82" s="231">
        <f t="shared" si="12"/>
        <v>0</v>
      </c>
    </row>
    <row r="83" spans="1:13" ht="20.100000000000001" hidden="1" customHeight="1" x14ac:dyDescent="0.2">
      <c r="A83" s="133" t="s">
        <v>130</v>
      </c>
      <c r="B83" s="44">
        <f>'[2]CONT-RA10651'!B84</f>
        <v>0</v>
      </c>
      <c r="C83" s="231">
        <f>'[2]CONT-RA10651'!E84</f>
        <v>0</v>
      </c>
      <c r="D83" s="231">
        <f>'[2]CONT-RA10651'!H84</f>
        <v>0</v>
      </c>
      <c r="E83" s="231">
        <f>'[2]CONT-RA10651'!K84</f>
        <v>0</v>
      </c>
      <c r="F83" s="231">
        <f>'[2]CONT-RA10651'!N84</f>
        <v>0</v>
      </c>
      <c r="G83" s="231">
        <f>'[2]CONT-RA10651'!O84</f>
        <v>0</v>
      </c>
      <c r="H83" s="231">
        <f>'[2]CONT-RA10651'!R84</f>
        <v>0</v>
      </c>
      <c r="I83" s="231">
        <f>'[2]CONT-RA10651'!S84</f>
        <v>0</v>
      </c>
      <c r="K83" s="231">
        <f>'[2]CONT-RA10651'!AC84</f>
        <v>0</v>
      </c>
      <c r="L83" s="231">
        <f t="shared" si="14"/>
        <v>0</v>
      </c>
      <c r="M83" s="231">
        <f t="shared" si="12"/>
        <v>0</v>
      </c>
    </row>
    <row r="84" spans="1:13" ht="20.100000000000001" hidden="1" customHeight="1" x14ac:dyDescent="0.2">
      <c r="A84" s="133" t="s">
        <v>131</v>
      </c>
      <c r="B84" s="44">
        <f>'[2]CONT-RA10651'!B85</f>
        <v>0</v>
      </c>
      <c r="C84" s="231">
        <f>'[2]CONT-RA10651'!E85</f>
        <v>0</v>
      </c>
      <c r="D84" s="231">
        <f>'[2]CONT-RA10651'!H85</f>
        <v>0</v>
      </c>
      <c r="E84" s="231">
        <f>'[2]CONT-RA10651'!K85</f>
        <v>0</v>
      </c>
      <c r="F84" s="231">
        <f>'[2]CONT-RA10651'!N85</f>
        <v>0</v>
      </c>
      <c r="G84" s="231">
        <f>'[2]CONT-RA10651'!O85</f>
        <v>0</v>
      </c>
      <c r="H84" s="231">
        <f>'[2]CONT-RA10651'!R85</f>
        <v>0</v>
      </c>
      <c r="I84" s="231">
        <f>'[2]CONT-RA10651'!S85</f>
        <v>0</v>
      </c>
      <c r="K84" s="231">
        <f>'[2]CONT-RA10651'!AC85</f>
        <v>0</v>
      </c>
      <c r="L84" s="231">
        <f t="shared" si="14"/>
        <v>0</v>
      </c>
      <c r="M84" s="231">
        <f t="shared" si="12"/>
        <v>0</v>
      </c>
    </row>
    <row r="85" spans="1:13" ht="20.100000000000001" hidden="1" customHeight="1" x14ac:dyDescent="0.2">
      <c r="A85" s="133" t="s">
        <v>217</v>
      </c>
      <c r="B85" s="44">
        <f>'[2]CONT-RA10651'!B86</f>
        <v>0</v>
      </c>
      <c r="C85" s="231">
        <f>'[2]CONT-RA10651'!E86</f>
        <v>0</v>
      </c>
      <c r="D85" s="231">
        <f>'[2]CONT-RA10651'!H86</f>
        <v>0</v>
      </c>
      <c r="E85" s="231">
        <f>'[2]CONT-RA10651'!K86</f>
        <v>0</v>
      </c>
      <c r="F85" s="231">
        <f>'[2]CONT-RA10651'!N86</f>
        <v>0</v>
      </c>
      <c r="G85" s="231">
        <f>'[2]CONT-RA10651'!O86</f>
        <v>0</v>
      </c>
      <c r="H85" s="231">
        <f>'[2]CONT-RA10651'!R86</f>
        <v>0</v>
      </c>
      <c r="I85" s="231">
        <f>'[2]CONT-RA10651'!S86</f>
        <v>0</v>
      </c>
      <c r="K85" s="231">
        <f>'[2]CONT-RA10651'!AC86</f>
        <v>0</v>
      </c>
      <c r="L85" s="231">
        <f t="shared" si="14"/>
        <v>0</v>
      </c>
      <c r="M85" s="231">
        <f t="shared" si="12"/>
        <v>0</v>
      </c>
    </row>
    <row r="86" spans="1:13" ht="20.100000000000001" hidden="1" customHeight="1" x14ac:dyDescent="0.2">
      <c r="A86" s="133" t="s">
        <v>133</v>
      </c>
      <c r="B86" s="44">
        <f>'[2]CONT-RA10651'!B87</f>
        <v>0</v>
      </c>
      <c r="C86" s="231">
        <f>'[2]CONT-RA10651'!E87</f>
        <v>0</v>
      </c>
      <c r="D86" s="231">
        <f>'[2]CONT-RA10651'!H87</f>
        <v>0</v>
      </c>
      <c r="E86" s="231">
        <f>'[2]CONT-RA10651'!K87</f>
        <v>0</v>
      </c>
      <c r="F86" s="231">
        <f>'[2]CONT-RA10651'!N87</f>
        <v>0</v>
      </c>
      <c r="G86" s="231">
        <f>'[2]CONT-RA10651'!O87</f>
        <v>0</v>
      </c>
      <c r="H86" s="231">
        <f>'[2]CONT-RA10651'!R87</f>
        <v>0</v>
      </c>
      <c r="I86" s="231">
        <f>'[2]CONT-RA10651'!S87</f>
        <v>0</v>
      </c>
      <c r="K86" s="231">
        <f>'[2]CONT-RA10651'!AC87</f>
        <v>0</v>
      </c>
      <c r="L86" s="231">
        <f t="shared" si="14"/>
        <v>0</v>
      </c>
      <c r="M86" s="231">
        <f t="shared" si="12"/>
        <v>0</v>
      </c>
    </row>
    <row r="87" spans="1:13" ht="20.100000000000001" hidden="1" customHeight="1" x14ac:dyDescent="0.2">
      <c r="A87" s="133" t="s">
        <v>134</v>
      </c>
      <c r="B87" s="44">
        <f>'[2]CONT-RA10651'!B88</f>
        <v>0</v>
      </c>
      <c r="C87" s="231">
        <f>'[2]CONT-RA10651'!E88</f>
        <v>0</v>
      </c>
      <c r="D87" s="231">
        <f>'[2]CONT-RA10651'!H88</f>
        <v>0</v>
      </c>
      <c r="E87" s="231">
        <f>'[2]CONT-RA10651'!K88</f>
        <v>0</v>
      </c>
      <c r="F87" s="231">
        <f>'[2]CONT-RA10651'!N88</f>
        <v>0</v>
      </c>
      <c r="G87" s="231">
        <f>'[2]CONT-RA10651'!O88</f>
        <v>0</v>
      </c>
      <c r="H87" s="231">
        <f>'[2]CONT-RA10651'!R88</f>
        <v>0</v>
      </c>
      <c r="I87" s="231">
        <f>'[2]CONT-RA10651'!S88</f>
        <v>0</v>
      </c>
      <c r="K87" s="231">
        <f>'[2]CONT-RA10651'!AC88</f>
        <v>0</v>
      </c>
      <c r="L87" s="231">
        <f t="shared" si="14"/>
        <v>0</v>
      </c>
      <c r="M87" s="231">
        <f t="shared" si="12"/>
        <v>0</v>
      </c>
    </row>
    <row r="88" spans="1:13" ht="20.100000000000001" hidden="1" customHeight="1" x14ac:dyDescent="0.2">
      <c r="A88" s="254"/>
      <c r="B88" s="44"/>
    </row>
    <row r="89" spans="1:13" ht="13.5" hidden="1" customHeight="1" x14ac:dyDescent="0.2">
      <c r="A89" s="254"/>
      <c r="B89" s="280"/>
    </row>
    <row r="90" spans="1:13" ht="20.100000000000001" customHeight="1" x14ac:dyDescent="0.2">
      <c r="A90" s="74" t="s">
        <v>268</v>
      </c>
      <c r="B90" s="44">
        <f>'[2]CONT-RA10651'!B90</f>
        <v>0</v>
      </c>
      <c r="C90" s="231">
        <f>'[2]CONT-RA10651'!E90</f>
        <v>6064079</v>
      </c>
      <c r="D90" s="231">
        <f>'[2]CONT-RA10651'!H90</f>
        <v>0</v>
      </c>
      <c r="E90" s="231">
        <f>'[2]CONT-RA10651'!K90</f>
        <v>27736</v>
      </c>
      <c r="F90" s="231">
        <f>'[2]CONT-RA10651'!N90</f>
        <v>0</v>
      </c>
      <c r="G90" s="231">
        <f>'[2]CONT-RA10651'!O90</f>
        <v>0</v>
      </c>
      <c r="H90" s="231">
        <f>'[2]CONT-RA10651'!R90</f>
        <v>0</v>
      </c>
      <c r="I90" s="231">
        <f>'[2]CONT-RA10651'!S90</f>
        <v>0</v>
      </c>
      <c r="K90" s="231">
        <f>'[2]CONT-RA10651'!Z90</f>
        <v>63623</v>
      </c>
      <c r="L90" s="231">
        <f>SUM(C90:K90)</f>
        <v>6155438</v>
      </c>
      <c r="M90" s="231">
        <f>L90+B90</f>
        <v>6155438</v>
      </c>
    </row>
    <row r="91" spans="1:13" ht="21.75" customHeight="1" x14ac:dyDescent="0.2">
      <c r="A91" s="256" t="s">
        <v>285</v>
      </c>
      <c r="B91" s="281">
        <f t="shared" ref="B91:K91" si="15">SUM(B92:B93)</f>
        <v>0</v>
      </c>
      <c r="C91" s="281">
        <f t="shared" si="15"/>
        <v>0</v>
      </c>
      <c r="D91" s="281">
        <f t="shared" si="15"/>
        <v>10869634</v>
      </c>
      <c r="E91" s="281">
        <f t="shared" si="15"/>
        <v>31454</v>
      </c>
      <c r="F91" s="281">
        <f t="shared" si="15"/>
        <v>0</v>
      </c>
      <c r="G91" s="281">
        <f t="shared" si="15"/>
        <v>0</v>
      </c>
      <c r="H91" s="281">
        <f t="shared" si="15"/>
        <v>0</v>
      </c>
      <c r="I91" s="281">
        <f t="shared" si="15"/>
        <v>0</v>
      </c>
      <c r="J91" s="281"/>
      <c r="K91" s="281">
        <f t="shared" si="15"/>
        <v>3500</v>
      </c>
      <c r="L91" s="281">
        <f>SUM(L92:L93)</f>
        <v>10904588</v>
      </c>
      <c r="M91" s="281">
        <f>L91+B91</f>
        <v>10904588</v>
      </c>
    </row>
    <row r="92" spans="1:13" ht="20.100000000000001" hidden="1" customHeight="1" x14ac:dyDescent="0.2">
      <c r="A92" s="256" t="s">
        <v>270</v>
      </c>
      <c r="B92" s="258">
        <f>'[2]CONT-RA10651'!B92</f>
        <v>0</v>
      </c>
      <c r="C92" s="231">
        <f>'[2]CONT-RA10651'!E92</f>
        <v>0</v>
      </c>
      <c r="D92" s="231">
        <f>'[2]CONT-RA10651'!H92</f>
        <v>130934</v>
      </c>
      <c r="E92" s="231">
        <f>'[2]CONT-RA10651'!K92</f>
        <v>31454</v>
      </c>
      <c r="F92" s="231">
        <f>'[2]CONT-RA10651'!N92</f>
        <v>0</v>
      </c>
      <c r="G92" s="231">
        <f>'[2]CONT-RA10651'!O92</f>
        <v>0</v>
      </c>
      <c r="H92" s="231">
        <f>'[2]CONT-RA10651'!R92</f>
        <v>0</v>
      </c>
      <c r="I92" s="231">
        <f>'[2]CONT-RA10651'!S92</f>
        <v>0</v>
      </c>
      <c r="K92" s="231">
        <f>'[2]CONT-RA10651'!Z92</f>
        <v>3500</v>
      </c>
      <c r="L92" s="231">
        <f>SUM(C92:K92)</f>
        <v>165888</v>
      </c>
      <c r="M92" s="231">
        <f>L92+B92</f>
        <v>165888</v>
      </c>
    </row>
    <row r="93" spans="1:13" ht="20.100000000000001" hidden="1" customHeight="1" x14ac:dyDescent="0.2">
      <c r="A93" s="256" t="s">
        <v>271</v>
      </c>
      <c r="B93" s="258">
        <f>'[2]CONT-RA10651'!B93</f>
        <v>0</v>
      </c>
      <c r="C93" s="231">
        <f>'[2]CONT-RA10651'!E93</f>
        <v>0</v>
      </c>
      <c r="D93" s="231">
        <f>'[2]CONT-RA10651'!H93</f>
        <v>10738700</v>
      </c>
      <c r="E93" s="231">
        <f>'[2]CONT-RA10651'!K93</f>
        <v>0</v>
      </c>
      <c r="F93" s="231">
        <f>'[2]CONT-RA10651'!N93</f>
        <v>0</v>
      </c>
      <c r="G93" s="231">
        <f>'[2]CONT-RA10651'!O93</f>
        <v>0</v>
      </c>
      <c r="H93" s="231">
        <f>'[2]CONT-RA10651'!R93</f>
        <v>0</v>
      </c>
      <c r="I93" s="231">
        <f>'[2]CONT-RA10651'!S93</f>
        <v>0</v>
      </c>
      <c r="K93" s="231">
        <f>'[2]CONT-RA10651'!AC93</f>
        <v>0</v>
      </c>
      <c r="L93" s="231">
        <f>SUM(C93:K93)</f>
        <v>10738700</v>
      </c>
      <c r="M93" s="231">
        <f>L93+B93</f>
        <v>10738700</v>
      </c>
    </row>
    <row r="94" spans="1:13" ht="20.100000000000001" customHeight="1" x14ac:dyDescent="0.2">
      <c r="A94" s="74" t="s">
        <v>286</v>
      </c>
      <c r="B94" s="44">
        <f>'[2]CONT-RA10651'!B94</f>
        <v>0</v>
      </c>
      <c r="C94" s="231">
        <f>'[2]CONT-RA10651'!E94</f>
        <v>0</v>
      </c>
      <c r="D94" s="231">
        <f>'[2]CONT-RA10651'!H94</f>
        <v>206250</v>
      </c>
      <c r="E94" s="231">
        <f>'[2]CONT-RA10651'!K94</f>
        <v>0</v>
      </c>
      <c r="F94" s="231">
        <f>'[2]CONT-RA10651'!N94</f>
        <v>0</v>
      </c>
      <c r="G94" s="231">
        <f>'[2]CONT-RA10651'!O94</f>
        <v>0</v>
      </c>
      <c r="H94" s="231">
        <f>'[2]CONT-RA10651'!R94</f>
        <v>0</v>
      </c>
      <c r="I94" s="231">
        <f>'[2]CONT-RA10651'!S94</f>
        <v>0</v>
      </c>
      <c r="K94" s="231">
        <f>'[2]CONT-RA10651'!AC94</f>
        <v>0</v>
      </c>
      <c r="L94" s="231">
        <f>SUM(C94:K94)</f>
        <v>206250</v>
      </c>
      <c r="M94" s="231">
        <f>L94+B94</f>
        <v>206250</v>
      </c>
    </row>
    <row r="95" spans="1:13" ht="20.100000000000001" hidden="1" customHeight="1" x14ac:dyDescent="0.2">
      <c r="A95" s="254"/>
      <c r="B95" s="44"/>
    </row>
    <row r="96" spans="1:13" ht="22.5" customHeight="1" thickBot="1" x14ac:dyDescent="0.25">
      <c r="A96" s="277" t="s">
        <v>45</v>
      </c>
      <c r="B96" s="263">
        <f t="shared" ref="B96:M96" si="16">SUM(B6:B12)+SUM(B15:B20)+SUM(B23:B25)+SUM(B28:B29)+SUM(B32:B48)+B91+B90+B94+B95</f>
        <v>19252055</v>
      </c>
      <c r="C96" s="263">
        <f t="shared" si="16"/>
        <v>6064079</v>
      </c>
      <c r="D96" s="263">
        <f t="shared" si="16"/>
        <v>11075884</v>
      </c>
      <c r="E96" s="263">
        <f t="shared" si="16"/>
        <v>3173708</v>
      </c>
      <c r="F96" s="263">
        <f t="shared" si="16"/>
        <v>570962</v>
      </c>
      <c r="G96" s="263">
        <f t="shared" si="16"/>
        <v>0</v>
      </c>
      <c r="H96" s="263">
        <f t="shared" si="16"/>
        <v>223065</v>
      </c>
      <c r="I96" s="263">
        <f t="shared" si="16"/>
        <v>1094430</v>
      </c>
      <c r="J96" s="263">
        <f t="shared" si="16"/>
        <v>0</v>
      </c>
      <c r="K96" s="263">
        <f t="shared" si="16"/>
        <v>187123</v>
      </c>
      <c r="L96" s="263">
        <f t="shared" si="16"/>
        <v>22389251</v>
      </c>
      <c r="M96" s="263">
        <f t="shared" si="16"/>
        <v>41641306</v>
      </c>
    </row>
    <row r="97" spans="1:15" ht="12" customHeight="1" thickTop="1" x14ac:dyDescent="0.2">
      <c r="D97" s="90"/>
      <c r="I97" s="90"/>
      <c r="J97" s="90"/>
      <c r="K97" s="90"/>
    </row>
    <row r="98" spans="1:15" ht="12" customHeight="1" x14ac:dyDescent="0.2">
      <c r="D98" s="90"/>
      <c r="I98" s="90"/>
      <c r="J98" s="90"/>
      <c r="K98" s="90"/>
    </row>
    <row r="99" spans="1:15" ht="12" customHeight="1" x14ac:dyDescent="0.2">
      <c r="D99" s="90"/>
      <c r="I99" s="90"/>
      <c r="J99" s="90"/>
      <c r="K99" s="90"/>
    </row>
    <row r="100" spans="1:15" ht="12" customHeight="1" x14ac:dyDescent="0.2">
      <c r="D100" s="90"/>
      <c r="I100" s="90"/>
      <c r="J100" s="90"/>
      <c r="K100" s="90"/>
    </row>
    <row r="101" spans="1:15" ht="12" customHeight="1" x14ac:dyDescent="0.2">
      <c r="D101" s="90"/>
      <c r="I101" s="90"/>
      <c r="J101" s="90"/>
      <c r="K101" s="90"/>
    </row>
    <row r="102" spans="1:15" ht="12" customHeight="1" x14ac:dyDescent="0.2">
      <c r="D102" s="90"/>
      <c r="I102" s="90"/>
      <c r="J102" s="90"/>
      <c r="K102" s="90"/>
    </row>
    <row r="103" spans="1:15" ht="12" customHeight="1" x14ac:dyDescent="0.2">
      <c r="D103" s="282"/>
      <c r="I103" s="90"/>
      <c r="J103" s="90"/>
      <c r="K103" s="90"/>
    </row>
    <row r="104" spans="1:15" ht="12" customHeight="1" x14ac:dyDescent="0.2">
      <c r="D104" s="90"/>
      <c r="I104" s="90"/>
      <c r="J104" s="90"/>
      <c r="K104" s="90"/>
    </row>
    <row r="105" spans="1:15" ht="12" customHeight="1" x14ac:dyDescent="0.2">
      <c r="D105" s="90"/>
      <c r="I105" s="90"/>
      <c r="J105" s="90"/>
      <c r="K105" s="90"/>
    </row>
    <row r="106" spans="1:15" s="231" customFormat="1" ht="12" customHeight="1" x14ac:dyDescent="0.2">
      <c r="D106" s="90"/>
      <c r="I106" s="90"/>
      <c r="J106" s="90"/>
      <c r="K106" s="90"/>
      <c r="N106" s="5"/>
      <c r="O106" s="5"/>
    </row>
    <row r="107" spans="1:15" s="231" customFormat="1" ht="12" customHeight="1" x14ac:dyDescent="0.2">
      <c r="D107" s="90"/>
      <c r="I107" s="90"/>
      <c r="J107" s="90"/>
      <c r="K107" s="90"/>
      <c r="N107" s="5"/>
      <c r="O107" s="5"/>
    </row>
    <row r="108" spans="1:15" s="231" customFormat="1" ht="12" customHeight="1" x14ac:dyDescent="0.2">
      <c r="D108" s="90"/>
      <c r="I108" s="90"/>
      <c r="J108" s="90"/>
      <c r="K108" s="90"/>
      <c r="N108" s="5"/>
      <c r="O108" s="5"/>
    </row>
    <row r="109" spans="1:15" s="231" customFormat="1" ht="12" customHeight="1" x14ac:dyDescent="0.2">
      <c r="I109" s="90"/>
      <c r="J109" s="90"/>
      <c r="K109" s="90"/>
      <c r="N109" s="5"/>
      <c r="O109" s="5"/>
    </row>
    <row r="110" spans="1:15" s="231" customFormat="1" ht="12" customHeight="1" x14ac:dyDescent="0.2">
      <c r="I110" s="90"/>
      <c r="J110" s="90"/>
      <c r="K110" s="90"/>
      <c r="N110" s="5"/>
      <c r="O110" s="5"/>
    </row>
    <row r="111" spans="1:15" s="231" customFormat="1" ht="12" customHeight="1" x14ac:dyDescent="0.2">
      <c r="K111" s="90"/>
      <c r="N111" s="5"/>
      <c r="O111" s="5"/>
    </row>
    <row r="112" spans="1:15" s="231" customFormat="1" ht="12" customHeight="1" x14ac:dyDescent="0.2">
      <c r="A112" s="5"/>
      <c r="B112" s="5"/>
      <c r="C112" s="5"/>
      <c r="K112" s="90"/>
      <c r="N112" s="5"/>
      <c r="O112" s="5"/>
    </row>
    <row r="113" spans="11:15" s="231" customFormat="1" ht="12" customHeight="1" x14ac:dyDescent="0.2">
      <c r="K113" s="90"/>
      <c r="N113" s="5"/>
      <c r="O113" s="5"/>
    </row>
    <row r="114" spans="11:15" s="231" customFormat="1" ht="12" customHeight="1" x14ac:dyDescent="0.2">
      <c r="K114" s="90"/>
      <c r="N114" s="5"/>
      <c r="O114" s="5"/>
    </row>
    <row r="115" spans="11:15" s="231" customFormat="1" ht="12" customHeight="1" x14ac:dyDescent="0.2">
      <c r="K115" s="90"/>
      <c r="N115" s="5"/>
      <c r="O115" s="5"/>
    </row>
    <row r="116" spans="11:15" s="231" customFormat="1" ht="12" customHeight="1" x14ac:dyDescent="0.2">
      <c r="K116" s="90"/>
      <c r="N116" s="5"/>
      <c r="O116" s="5"/>
    </row>
  </sheetData>
  <printOptions gridLines="1"/>
  <pageMargins left="0.66" right="0.25" top="0.94" bottom="0.35" header="0.23" footer="0.19"/>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48"/>
  <sheetViews>
    <sheetView zoomScaleNormal="120" workbookViewId="0">
      <pane xSplit="1" ySplit="5" topLeftCell="C18" activePane="bottomRight" state="frozen"/>
      <selection pane="topRight" activeCell="B1" sqref="B1"/>
      <selection pane="bottomLeft" activeCell="A7" sqref="A7"/>
      <selection pane="bottomRight" activeCell="G96" sqref="G96"/>
    </sheetView>
  </sheetViews>
  <sheetFormatPr defaultRowHeight="14.25" x14ac:dyDescent="0.2"/>
  <cols>
    <col min="1" max="1" width="16.7109375" style="288" customWidth="1"/>
    <col min="2" max="2" width="16.140625" style="288" hidden="1" customWidth="1"/>
    <col min="3" max="3" width="15.140625" style="288" customWidth="1"/>
    <col min="4" max="4" width="14.7109375" style="288" customWidth="1"/>
    <col min="5" max="5" width="15.7109375" style="288" customWidth="1"/>
    <col min="6" max="6" width="16.7109375" style="288" customWidth="1"/>
    <col min="7" max="7" width="15.85546875" style="288" customWidth="1"/>
    <col min="8" max="8" width="15.7109375" style="288" hidden="1" customWidth="1"/>
    <col min="9" max="9" width="16" style="288" customWidth="1"/>
    <col min="10" max="16384" width="9.140625" style="288"/>
  </cols>
  <sheetData>
    <row r="1" spans="1:9" ht="16.5" customHeight="1" x14ac:dyDescent="0.25">
      <c r="A1" s="285" t="str">
        <f>[2]SUM!A1</f>
        <v>CY 2016 ALLOTMENT RELEASES</v>
      </c>
      <c r="B1" s="285"/>
      <c r="C1" s="285"/>
      <c r="D1" s="285"/>
      <c r="E1" s="285"/>
      <c r="F1" s="286"/>
      <c r="G1" s="286"/>
      <c r="H1" s="286"/>
      <c r="I1" s="287"/>
    </row>
    <row r="2" spans="1:9" ht="15" x14ac:dyDescent="0.25">
      <c r="A2" s="289" t="s">
        <v>33</v>
      </c>
      <c r="B2" s="289"/>
      <c r="C2" s="289"/>
      <c r="D2" s="289"/>
      <c r="E2" s="289"/>
      <c r="F2" s="286"/>
      <c r="G2" s="286"/>
      <c r="H2" s="286"/>
      <c r="I2" s="286"/>
    </row>
    <row r="3" spans="1:9" ht="15" x14ac:dyDescent="0.25">
      <c r="A3" s="289" t="str">
        <f>[2]SUM!A3</f>
        <v>JANUARY 1- DECEMBER 31, 2016</v>
      </c>
      <c r="B3" s="289"/>
      <c r="C3" s="285"/>
      <c r="D3" s="285"/>
      <c r="E3" s="285"/>
      <c r="F3" s="286"/>
      <c r="G3" s="286"/>
      <c r="H3" s="286"/>
      <c r="I3" s="286"/>
    </row>
    <row r="4" spans="1:9" ht="15" x14ac:dyDescent="0.25">
      <c r="A4" s="285" t="s">
        <v>1</v>
      </c>
      <c r="B4" s="285"/>
      <c r="C4" s="285"/>
      <c r="D4" s="285"/>
      <c r="E4" s="285"/>
      <c r="F4" s="286"/>
      <c r="G4" s="286"/>
      <c r="H4" s="286"/>
      <c r="I4" s="286"/>
    </row>
    <row r="5" spans="1:9" s="293" customFormat="1" ht="78.75" customHeight="1" x14ac:dyDescent="0.2">
      <c r="A5" s="290" t="s">
        <v>2</v>
      </c>
      <c r="B5" s="291" t="s">
        <v>136</v>
      </c>
      <c r="C5" s="291" t="s">
        <v>302</v>
      </c>
      <c r="D5" s="291" t="s">
        <v>303</v>
      </c>
      <c r="E5" s="291" t="s">
        <v>304</v>
      </c>
      <c r="F5" s="291" t="s">
        <v>305</v>
      </c>
      <c r="G5" s="291" t="s">
        <v>371</v>
      </c>
      <c r="H5" s="291" t="s">
        <v>306</v>
      </c>
      <c r="I5" s="292" t="s">
        <v>45</v>
      </c>
    </row>
    <row r="6" spans="1:9" ht="18" hidden="1" customHeight="1" x14ac:dyDescent="0.2">
      <c r="A6" s="246" t="s">
        <v>229</v>
      </c>
      <c r="C6" s="288">
        <f>[2]UF!H7</f>
        <v>0</v>
      </c>
      <c r="D6" s="288">
        <f>[2]UF!L7</f>
        <v>0</v>
      </c>
      <c r="F6" s="288">
        <f>[2]UF!P7</f>
        <v>0</v>
      </c>
      <c r="I6" s="288">
        <f t="shared" ref="I6:I11" si="0">SUM(B6:H6)</f>
        <v>0</v>
      </c>
    </row>
    <row r="7" spans="1:9" ht="18" hidden="1" customHeight="1" x14ac:dyDescent="0.2">
      <c r="A7" s="18" t="s">
        <v>230</v>
      </c>
      <c r="C7" s="288">
        <f>[2]UF!H8</f>
        <v>0</v>
      </c>
      <c r="D7" s="288">
        <f>[2]UF!L8</f>
        <v>0</v>
      </c>
      <c r="F7" s="288">
        <f>[2]UF!P8</f>
        <v>0</v>
      </c>
      <c r="I7" s="288">
        <f t="shared" si="0"/>
        <v>0</v>
      </c>
    </row>
    <row r="8" spans="1:9" ht="18" hidden="1" customHeight="1" x14ac:dyDescent="0.2">
      <c r="A8" s="18" t="s">
        <v>231</v>
      </c>
      <c r="C8" s="288">
        <f>[2]UF!H9</f>
        <v>0</v>
      </c>
      <c r="D8" s="288">
        <f>[2]UF!L9</f>
        <v>0</v>
      </c>
      <c r="F8" s="288">
        <f>[2]UF!P9</f>
        <v>0</v>
      </c>
      <c r="I8" s="288">
        <f t="shared" si="0"/>
        <v>0</v>
      </c>
    </row>
    <row r="9" spans="1:9" ht="18" hidden="1" customHeight="1" x14ac:dyDescent="0.2">
      <c r="A9" s="18" t="s">
        <v>232</v>
      </c>
      <c r="C9" s="288">
        <f>[2]UF!H10</f>
        <v>0</v>
      </c>
      <c r="D9" s="288">
        <f>[2]UF!L10</f>
        <v>0</v>
      </c>
      <c r="F9" s="288">
        <f>[2]UF!P10</f>
        <v>0</v>
      </c>
      <c r="I9" s="288">
        <f t="shared" si="0"/>
        <v>0</v>
      </c>
    </row>
    <row r="10" spans="1:9" ht="35.25" hidden="1" customHeight="1" x14ac:dyDescent="0.2">
      <c r="A10" s="18" t="s">
        <v>233</v>
      </c>
      <c r="C10" s="288">
        <f>[2]UF!H11</f>
        <v>0</v>
      </c>
      <c r="D10" s="288">
        <f>[2]UF!L11</f>
        <v>0</v>
      </c>
      <c r="F10" s="288">
        <f>[2]UF!P11</f>
        <v>0</v>
      </c>
      <c r="I10" s="288">
        <f t="shared" si="0"/>
        <v>0</v>
      </c>
    </row>
    <row r="11" spans="1:9" ht="18" hidden="1" customHeight="1" x14ac:dyDescent="0.2">
      <c r="A11" s="18" t="s">
        <v>234</v>
      </c>
      <c r="C11" s="288">
        <f>[2]UF!H12</f>
        <v>0</v>
      </c>
      <c r="D11" s="288">
        <f>[2]UF!L12</f>
        <v>0</v>
      </c>
      <c r="F11" s="288">
        <f>[2]UF!P12</f>
        <v>0</v>
      </c>
      <c r="I11" s="288">
        <f t="shared" si="0"/>
        <v>0</v>
      </c>
    </row>
    <row r="12" spans="1:9" ht="18" hidden="1" customHeight="1" x14ac:dyDescent="0.2">
      <c r="A12" s="74" t="s">
        <v>235</v>
      </c>
      <c r="C12" s="288">
        <f>SUM(C13:C14)</f>
        <v>0</v>
      </c>
      <c r="D12" s="288">
        <f>SUM(D13:D14)</f>
        <v>0</v>
      </c>
      <c r="F12" s="288">
        <f>SUM(F13:F14)</f>
        <v>0</v>
      </c>
      <c r="H12" s="288">
        <f>SUM(H13:H14)</f>
        <v>0</v>
      </c>
      <c r="I12" s="288">
        <f>SUM(I13:I14)</f>
        <v>0</v>
      </c>
    </row>
    <row r="13" spans="1:9" ht="18" hidden="1" customHeight="1" x14ac:dyDescent="0.2">
      <c r="A13" s="74" t="s">
        <v>236</v>
      </c>
      <c r="C13" s="288">
        <f>[2]UF!H14</f>
        <v>0</v>
      </c>
      <c r="D13" s="288">
        <f>[2]UF!L14</f>
        <v>0</v>
      </c>
      <c r="F13" s="288">
        <f>[2]UF!P14</f>
        <v>0</v>
      </c>
      <c r="I13" s="288">
        <f t="shared" ref="I13:I19" si="1">SUM(B13:H13)</f>
        <v>0</v>
      </c>
    </row>
    <row r="14" spans="1:9" ht="18" hidden="1" customHeight="1" x14ac:dyDescent="0.2">
      <c r="A14" s="74" t="s">
        <v>237</v>
      </c>
      <c r="C14" s="288">
        <f>[2]UF!H15</f>
        <v>0</v>
      </c>
      <c r="D14" s="288">
        <f>[2]UF!L15</f>
        <v>0</v>
      </c>
      <c r="F14" s="288">
        <f>[2]UF!P15</f>
        <v>0</v>
      </c>
      <c r="I14" s="288">
        <f t="shared" si="1"/>
        <v>0</v>
      </c>
    </row>
    <row r="15" spans="1:9" ht="18" hidden="1" customHeight="1" x14ac:dyDescent="0.2">
      <c r="A15" s="74" t="s">
        <v>238</v>
      </c>
      <c r="C15" s="288">
        <f>[2]UF!H16</f>
        <v>0</v>
      </c>
      <c r="D15" s="288">
        <f>[2]UF!L16</f>
        <v>0</v>
      </c>
      <c r="F15" s="288">
        <f>[2]UF!P16</f>
        <v>0</v>
      </c>
      <c r="I15" s="288">
        <f t="shared" si="1"/>
        <v>0</v>
      </c>
    </row>
    <row r="16" spans="1:9" ht="18" hidden="1" customHeight="1" x14ac:dyDescent="0.2">
      <c r="A16" s="74" t="s">
        <v>239</v>
      </c>
      <c r="C16" s="288">
        <f>[2]UF!H17</f>
        <v>0</v>
      </c>
      <c r="D16" s="288">
        <f>[2]UF!L17</f>
        <v>0</v>
      </c>
      <c r="F16" s="288">
        <f>[2]UF!P17</f>
        <v>0</v>
      </c>
      <c r="I16" s="288">
        <f t="shared" si="1"/>
        <v>0</v>
      </c>
    </row>
    <row r="17" spans="1:9" ht="18" hidden="1" customHeight="1" x14ac:dyDescent="0.2">
      <c r="A17" s="74" t="s">
        <v>240</v>
      </c>
      <c r="C17" s="288">
        <f>[2]UF!H18</f>
        <v>0</v>
      </c>
      <c r="D17" s="288">
        <f>[2]UF!L18</f>
        <v>0</v>
      </c>
      <c r="F17" s="288">
        <f>[2]UF!P18</f>
        <v>0</v>
      </c>
      <c r="I17" s="288">
        <f t="shared" si="1"/>
        <v>0</v>
      </c>
    </row>
    <row r="18" spans="1:9" ht="37.5" customHeight="1" x14ac:dyDescent="0.2">
      <c r="A18" s="294" t="s">
        <v>241</v>
      </c>
      <c r="B18" s="295"/>
      <c r="C18" s="295">
        <f>[2]UF!H19</f>
        <v>0</v>
      </c>
      <c r="D18" s="295">
        <f>[2]UF!L19</f>
        <v>0</v>
      </c>
      <c r="E18" s="295">
        <f>[2]UF!T19</f>
        <v>3000</v>
      </c>
      <c r="F18" s="295">
        <f>[2]UF!P19</f>
        <v>0</v>
      </c>
      <c r="G18" s="295"/>
      <c r="H18" s="295"/>
      <c r="I18" s="295">
        <f t="shared" si="1"/>
        <v>3000</v>
      </c>
    </row>
    <row r="19" spans="1:9" ht="37.5" hidden="1" customHeight="1" x14ac:dyDescent="0.2">
      <c r="A19" s="294" t="s">
        <v>242</v>
      </c>
      <c r="C19" s="288">
        <f>[2]UF!H20</f>
        <v>0</v>
      </c>
      <c r="D19" s="288">
        <f>[2]UF!L20</f>
        <v>0</v>
      </c>
      <c r="F19" s="288">
        <f>[2]UF!P20</f>
        <v>0</v>
      </c>
      <c r="I19" s="288">
        <f t="shared" si="1"/>
        <v>0</v>
      </c>
    </row>
    <row r="20" spans="1:9" ht="18" hidden="1" customHeight="1" x14ac:dyDescent="0.2">
      <c r="A20" s="74" t="s">
        <v>243</v>
      </c>
      <c r="C20" s="288">
        <f>SUM(C21:C22)</f>
        <v>0</v>
      </c>
      <c r="D20" s="288">
        <f>SUM(D21:D22)</f>
        <v>0</v>
      </c>
      <c r="F20" s="288">
        <f>SUM(F21:F22)</f>
        <v>0</v>
      </c>
      <c r="H20" s="288">
        <f>SUM(H21:H22)</f>
        <v>0</v>
      </c>
      <c r="I20" s="288">
        <f>SUM(I21:I22)</f>
        <v>0</v>
      </c>
    </row>
    <row r="21" spans="1:9" ht="18" hidden="1" customHeight="1" x14ac:dyDescent="0.2">
      <c r="A21" s="74" t="s">
        <v>236</v>
      </c>
      <c r="C21" s="288">
        <f>[2]UF!H22</f>
        <v>0</v>
      </c>
      <c r="D21" s="288">
        <f>[2]UF!L22</f>
        <v>0</v>
      </c>
      <c r="F21" s="288">
        <f>[2]UF!P22</f>
        <v>0</v>
      </c>
      <c r="I21" s="288">
        <f>SUM(B21:H21)</f>
        <v>0</v>
      </c>
    </row>
    <row r="22" spans="1:9" ht="18" hidden="1" customHeight="1" x14ac:dyDescent="0.2">
      <c r="A22" s="74" t="s">
        <v>237</v>
      </c>
      <c r="C22" s="288">
        <f>[2]UF!H23</f>
        <v>0</v>
      </c>
      <c r="D22" s="288">
        <f>[2]UF!L23</f>
        <v>0</v>
      </c>
      <c r="F22" s="288">
        <f>[2]UF!P23</f>
        <v>0</v>
      </c>
      <c r="I22" s="288">
        <f>SUM(B22:H22)</f>
        <v>0</v>
      </c>
    </row>
    <row r="23" spans="1:9" ht="37.5" customHeight="1" x14ac:dyDescent="0.2">
      <c r="A23" s="294" t="s">
        <v>244</v>
      </c>
      <c r="B23" s="295"/>
      <c r="C23" s="295">
        <f>[2]UF!H24</f>
        <v>1229624</v>
      </c>
      <c r="D23" s="295">
        <f>[2]UF!L24</f>
        <v>0</v>
      </c>
      <c r="E23" s="295"/>
      <c r="F23" s="295">
        <f>[2]UF!P24</f>
        <v>0</v>
      </c>
      <c r="G23" s="295"/>
      <c r="H23" s="295"/>
      <c r="I23" s="295">
        <f>SUM(B23:H23)</f>
        <v>1229624</v>
      </c>
    </row>
    <row r="24" spans="1:9" ht="37.5" customHeight="1" x14ac:dyDescent="0.2">
      <c r="A24" s="294" t="s">
        <v>245</v>
      </c>
      <c r="B24" s="295"/>
      <c r="C24" s="295">
        <f>[2]UF!H25</f>
        <v>0</v>
      </c>
      <c r="D24" s="295">
        <f>[2]UF!L25</f>
        <v>0</v>
      </c>
      <c r="E24" s="295">
        <f>[2]UF!T25</f>
        <v>67561</v>
      </c>
      <c r="F24" s="295">
        <f>[2]UF!P25</f>
        <v>0</v>
      </c>
      <c r="G24" s="295"/>
      <c r="H24" s="295"/>
      <c r="I24" s="295">
        <f>SUM(B24:H24)</f>
        <v>67561</v>
      </c>
    </row>
    <row r="25" spans="1:9" ht="18" hidden="1" customHeight="1" x14ac:dyDescent="0.2">
      <c r="A25" s="74" t="s">
        <v>246</v>
      </c>
      <c r="C25" s="288">
        <f>SUM(C26:C27)</f>
        <v>0</v>
      </c>
      <c r="D25" s="288">
        <f>SUM(D26:D27)</f>
        <v>0</v>
      </c>
      <c r="F25" s="288">
        <f>SUM(F26:F27)</f>
        <v>0</v>
      </c>
      <c r="H25" s="288">
        <f>SUM(H26:H27)</f>
        <v>0</v>
      </c>
      <c r="I25" s="288">
        <f>SUM(I26:I27)</f>
        <v>0</v>
      </c>
    </row>
    <row r="26" spans="1:9" ht="18" hidden="1" customHeight="1" x14ac:dyDescent="0.2">
      <c r="A26" s="74" t="s">
        <v>236</v>
      </c>
      <c r="C26" s="288">
        <f>[2]UF!H27</f>
        <v>0</v>
      </c>
      <c r="D26" s="288">
        <f>[2]UF!L27</f>
        <v>0</v>
      </c>
      <c r="F26" s="288">
        <f>[2]UF!P27</f>
        <v>0</v>
      </c>
      <c r="I26" s="288">
        <f>SUM(B26:H26)</f>
        <v>0</v>
      </c>
    </row>
    <row r="27" spans="1:9" ht="18" hidden="1" customHeight="1" x14ac:dyDescent="0.2">
      <c r="A27" s="74" t="s">
        <v>237</v>
      </c>
      <c r="C27" s="288">
        <f>[2]UF!H28</f>
        <v>0</v>
      </c>
      <c r="D27" s="288">
        <f>[2]UF!L28</f>
        <v>0</v>
      </c>
      <c r="F27" s="288">
        <f>[2]UF!P28</f>
        <v>0</v>
      </c>
      <c r="I27" s="288">
        <f>SUM(B27:H27)</f>
        <v>0</v>
      </c>
    </row>
    <row r="28" spans="1:9" ht="28.5" hidden="1" customHeight="1" x14ac:dyDescent="0.2">
      <c r="A28" s="74" t="s">
        <v>247</v>
      </c>
      <c r="C28" s="288">
        <f>[2]UF!H29</f>
        <v>0</v>
      </c>
      <c r="D28" s="288">
        <f>[2]UF!L29</f>
        <v>0</v>
      </c>
      <c r="F28" s="288">
        <f>[2]UF!P29</f>
        <v>0</v>
      </c>
      <c r="H28" s="288">
        <f>[2]UF!X29</f>
        <v>0</v>
      </c>
      <c r="I28" s="288">
        <f>SUM(B28:H28)</f>
        <v>0</v>
      </c>
    </row>
    <row r="29" spans="1:9" ht="29.25" hidden="1" customHeight="1" x14ac:dyDescent="0.2">
      <c r="A29" s="74" t="s">
        <v>248</v>
      </c>
      <c r="C29" s="288">
        <f>SUM(C30:C31)</f>
        <v>0</v>
      </c>
      <c r="D29" s="288">
        <f>SUM(D30:D31)</f>
        <v>0</v>
      </c>
      <c r="F29" s="288">
        <f>SUM(F30:F31)</f>
        <v>0</v>
      </c>
      <c r="H29" s="288">
        <f>SUM(H30:H31)</f>
        <v>0</v>
      </c>
      <c r="I29" s="288">
        <f>SUM(I30:I31)</f>
        <v>0</v>
      </c>
    </row>
    <row r="30" spans="1:9" ht="18" hidden="1" customHeight="1" x14ac:dyDescent="0.2">
      <c r="A30" s="74" t="s">
        <v>236</v>
      </c>
      <c r="C30" s="288">
        <f>[2]UF!H31</f>
        <v>0</v>
      </c>
      <c r="D30" s="288">
        <f>[2]UF!L31</f>
        <v>0</v>
      </c>
      <c r="F30" s="288">
        <f>[2]UF!P31</f>
        <v>0</v>
      </c>
      <c r="I30" s="288">
        <f t="shared" ref="I30:I46" si="2">SUM(B30:H30)</f>
        <v>0</v>
      </c>
    </row>
    <row r="31" spans="1:9" ht="18" hidden="1" customHeight="1" x14ac:dyDescent="0.2">
      <c r="A31" s="74" t="s">
        <v>237</v>
      </c>
      <c r="C31" s="288">
        <f>[2]UF!H32</f>
        <v>0</v>
      </c>
      <c r="D31" s="288">
        <f>[2]UF!L32</f>
        <v>0</v>
      </c>
      <c r="F31" s="288">
        <f>[2]UF!P32</f>
        <v>0</v>
      </c>
      <c r="I31" s="288">
        <f t="shared" si="2"/>
        <v>0</v>
      </c>
    </row>
    <row r="32" spans="1:9" ht="18" hidden="1" customHeight="1" x14ac:dyDescent="0.2">
      <c r="A32" s="74" t="s">
        <v>249</v>
      </c>
      <c r="C32" s="288">
        <f>[2]UF!H33</f>
        <v>0</v>
      </c>
      <c r="D32" s="288">
        <f>[2]UF!L33</f>
        <v>0</v>
      </c>
      <c r="F32" s="288">
        <f>[2]UF!P33</f>
        <v>0</v>
      </c>
      <c r="I32" s="288">
        <f t="shared" si="2"/>
        <v>0</v>
      </c>
    </row>
    <row r="33" spans="1:9" ht="45" hidden="1" customHeight="1" x14ac:dyDescent="0.2">
      <c r="A33" s="294" t="s">
        <v>250</v>
      </c>
      <c r="B33" s="295"/>
      <c r="C33" s="295">
        <f>[2]UF!H34</f>
        <v>0</v>
      </c>
      <c r="D33" s="295">
        <f>[2]UF!L34</f>
        <v>0</v>
      </c>
      <c r="E33" s="295"/>
      <c r="F33" s="295">
        <f>[2]UF!P34</f>
        <v>0</v>
      </c>
      <c r="G33" s="295">
        <f>[2]UF!AB34</f>
        <v>0</v>
      </c>
      <c r="H33" s="295"/>
      <c r="I33" s="295">
        <f t="shared" si="2"/>
        <v>0</v>
      </c>
    </row>
    <row r="34" spans="1:9" ht="18" hidden="1" customHeight="1" x14ac:dyDescent="0.2">
      <c r="A34" s="294" t="s">
        <v>251</v>
      </c>
      <c r="B34" s="295"/>
      <c r="C34" s="295">
        <f>[2]UF!H35</f>
        <v>0</v>
      </c>
      <c r="D34" s="295">
        <f>[2]UF!L35</f>
        <v>0</v>
      </c>
      <c r="E34" s="295"/>
      <c r="F34" s="295">
        <f>[2]UF!P35</f>
        <v>0</v>
      </c>
      <c r="G34" s="295"/>
      <c r="H34" s="295"/>
      <c r="I34" s="295">
        <f t="shared" si="2"/>
        <v>0</v>
      </c>
    </row>
    <row r="35" spans="1:9" ht="18" hidden="1" customHeight="1" x14ac:dyDescent="0.2">
      <c r="A35" s="294" t="s">
        <v>252</v>
      </c>
      <c r="B35" s="295"/>
      <c r="C35" s="295">
        <f>[2]UF!H36</f>
        <v>0</v>
      </c>
      <c r="D35" s="295">
        <f>[2]UF!L36</f>
        <v>0</v>
      </c>
      <c r="E35" s="295"/>
      <c r="F35" s="295">
        <f>[2]UF!P36</f>
        <v>0</v>
      </c>
      <c r="G35" s="295"/>
      <c r="H35" s="295"/>
      <c r="I35" s="295">
        <f t="shared" si="2"/>
        <v>0</v>
      </c>
    </row>
    <row r="36" spans="1:9" ht="37.5" customHeight="1" x14ac:dyDescent="0.2">
      <c r="A36" s="294" t="s">
        <v>253</v>
      </c>
      <c r="B36" s="295"/>
      <c r="C36" s="295">
        <f>[2]UF!H37</f>
        <v>0</v>
      </c>
      <c r="D36" s="295">
        <f>[2]UF!L37</f>
        <v>0</v>
      </c>
      <c r="E36" s="295"/>
      <c r="F36" s="295">
        <f>[2]UF!P37</f>
        <v>20475837</v>
      </c>
      <c r="G36" s="295"/>
      <c r="H36" s="295"/>
      <c r="I36" s="295">
        <f t="shared" si="2"/>
        <v>20475837</v>
      </c>
    </row>
    <row r="37" spans="1:9" ht="18" hidden="1" customHeight="1" x14ac:dyDescent="0.2">
      <c r="A37" s="294" t="s">
        <v>254</v>
      </c>
      <c r="B37" s="295"/>
      <c r="C37" s="295">
        <f>[2]UF!H38</f>
        <v>0</v>
      </c>
      <c r="D37" s="295">
        <f>[2]UF!L38</f>
        <v>0</v>
      </c>
      <c r="E37" s="295"/>
      <c r="F37" s="295">
        <f>[2]UF!P38</f>
        <v>0</v>
      </c>
      <c r="G37" s="295"/>
      <c r="H37" s="295"/>
      <c r="I37" s="295">
        <f t="shared" si="2"/>
        <v>0</v>
      </c>
    </row>
    <row r="38" spans="1:9" ht="18" hidden="1" customHeight="1" x14ac:dyDescent="0.2">
      <c r="A38" s="294" t="s">
        <v>255</v>
      </c>
      <c r="B38" s="295"/>
      <c r="C38" s="295">
        <f>[2]UF!H39</f>
        <v>0</v>
      </c>
      <c r="D38" s="295">
        <f>[2]UF!L39</f>
        <v>0</v>
      </c>
      <c r="E38" s="295"/>
      <c r="F38" s="295">
        <f>[2]UF!P39</f>
        <v>0</v>
      </c>
      <c r="G38" s="295"/>
      <c r="H38" s="295"/>
      <c r="I38" s="295">
        <f t="shared" si="2"/>
        <v>0</v>
      </c>
    </row>
    <row r="39" spans="1:9" ht="45" customHeight="1" x14ac:dyDescent="0.2">
      <c r="A39" s="294" t="s">
        <v>256</v>
      </c>
      <c r="B39" s="295"/>
      <c r="C39" s="295">
        <f>[2]UF!H40</f>
        <v>0</v>
      </c>
      <c r="D39" s="295">
        <f>[2]UF!L40</f>
        <v>765071</v>
      </c>
      <c r="E39" s="295"/>
      <c r="F39" s="295">
        <f>[2]UF!P40</f>
        <v>0</v>
      </c>
      <c r="G39" s="295"/>
      <c r="H39" s="295"/>
      <c r="I39" s="295">
        <f t="shared" si="2"/>
        <v>765071</v>
      </c>
    </row>
    <row r="40" spans="1:9" ht="18" hidden="1" customHeight="1" x14ac:dyDescent="0.2">
      <c r="A40" s="74" t="s">
        <v>257</v>
      </c>
      <c r="C40" s="288">
        <f>[2]UF!H41</f>
        <v>0</v>
      </c>
      <c r="D40" s="288">
        <f>[2]UF!L41</f>
        <v>0</v>
      </c>
      <c r="F40" s="288">
        <f>[2]UF!P41</f>
        <v>0</v>
      </c>
      <c r="I40" s="288">
        <f t="shared" si="2"/>
        <v>0</v>
      </c>
    </row>
    <row r="41" spans="1:9" ht="18" hidden="1" customHeight="1" x14ac:dyDescent="0.2">
      <c r="A41" s="74" t="s">
        <v>258</v>
      </c>
      <c r="C41" s="288">
        <f>[2]UF!H42</f>
        <v>0</v>
      </c>
      <c r="D41" s="288">
        <f>[2]UF!L42</f>
        <v>0</v>
      </c>
      <c r="F41" s="288">
        <f>[2]UF!P42</f>
        <v>0</v>
      </c>
      <c r="I41" s="288">
        <f t="shared" si="2"/>
        <v>0</v>
      </c>
    </row>
    <row r="42" spans="1:9" ht="18" hidden="1" customHeight="1" x14ac:dyDescent="0.2">
      <c r="A42" s="74" t="s">
        <v>259</v>
      </c>
      <c r="C42" s="288">
        <f>[2]UF!H43</f>
        <v>0</v>
      </c>
      <c r="D42" s="288">
        <f>[2]UF!L43</f>
        <v>0</v>
      </c>
      <c r="F42" s="288">
        <f>[2]UF!P43</f>
        <v>0</v>
      </c>
      <c r="I42" s="288">
        <f t="shared" si="2"/>
        <v>0</v>
      </c>
    </row>
    <row r="43" spans="1:9" ht="18" hidden="1" customHeight="1" x14ac:dyDescent="0.2">
      <c r="A43" s="74" t="s">
        <v>260</v>
      </c>
      <c r="C43" s="288">
        <f>[2]UF!H44</f>
        <v>0</v>
      </c>
      <c r="D43" s="288">
        <f>[2]UF!L44</f>
        <v>0</v>
      </c>
      <c r="F43" s="288">
        <f>[2]UF!P44</f>
        <v>0</v>
      </c>
      <c r="I43" s="288">
        <f t="shared" si="2"/>
        <v>0</v>
      </c>
    </row>
    <row r="44" spans="1:9" ht="18" hidden="1" customHeight="1" x14ac:dyDescent="0.2">
      <c r="A44" s="74" t="s">
        <v>261</v>
      </c>
      <c r="C44" s="288">
        <f>[2]UF!H45</f>
        <v>0</v>
      </c>
      <c r="D44" s="288">
        <f>[2]UF!L45</f>
        <v>0</v>
      </c>
      <c r="F44" s="288">
        <f>[2]UF!P45</f>
        <v>0</v>
      </c>
      <c r="I44" s="288">
        <f t="shared" si="2"/>
        <v>0</v>
      </c>
    </row>
    <row r="45" spans="1:9" ht="18" hidden="1" customHeight="1" x14ac:dyDescent="0.2">
      <c r="A45" s="74" t="s">
        <v>262</v>
      </c>
      <c r="C45" s="288">
        <f>[2]UF!H46</f>
        <v>0</v>
      </c>
      <c r="D45" s="288">
        <f>[2]UF!L46</f>
        <v>0</v>
      </c>
      <c r="F45" s="288">
        <f>[2]UF!P46</f>
        <v>0</v>
      </c>
      <c r="I45" s="288">
        <f t="shared" si="2"/>
        <v>0</v>
      </c>
    </row>
    <row r="46" spans="1:9" ht="18" hidden="1" customHeight="1" x14ac:dyDescent="0.2">
      <c r="A46" s="74" t="s">
        <v>263</v>
      </c>
      <c r="C46" s="288">
        <f>[2]UF!H47</f>
        <v>0</v>
      </c>
      <c r="D46" s="288">
        <f>[2]UF!L47</f>
        <v>0</v>
      </c>
      <c r="F46" s="288">
        <f>[2]UF!P47</f>
        <v>0</v>
      </c>
      <c r="I46" s="288">
        <f t="shared" si="2"/>
        <v>0</v>
      </c>
    </row>
    <row r="47" spans="1:9" ht="18" hidden="1" customHeight="1" x14ac:dyDescent="0.2">
      <c r="A47" s="74"/>
    </row>
    <row r="48" spans="1:9" ht="18" hidden="1" customHeight="1" x14ac:dyDescent="0.2">
      <c r="A48" s="152" t="s">
        <v>264</v>
      </c>
      <c r="B48" s="296">
        <f t="shared" ref="B48:I48" si="3">SUM(B49:B52)+SUM(B55:B66)+SUM(B71:B87)</f>
        <v>0</v>
      </c>
      <c r="C48" s="296">
        <f t="shared" si="3"/>
        <v>0</v>
      </c>
      <c r="D48" s="296">
        <f t="shared" si="3"/>
        <v>0</v>
      </c>
      <c r="E48" s="296"/>
      <c r="F48" s="296">
        <f t="shared" si="3"/>
        <v>0</v>
      </c>
      <c r="G48" s="296"/>
      <c r="H48" s="296">
        <f t="shared" si="3"/>
        <v>0</v>
      </c>
      <c r="I48" s="296">
        <f t="shared" si="3"/>
        <v>0</v>
      </c>
    </row>
    <row r="49" spans="1:9" ht="18" hidden="1" customHeight="1" x14ac:dyDescent="0.2">
      <c r="A49" s="74" t="s">
        <v>96</v>
      </c>
      <c r="C49" s="288">
        <f>[2]UF!H50</f>
        <v>0</v>
      </c>
      <c r="D49" s="288">
        <f>[2]UF!L50</f>
        <v>0</v>
      </c>
      <c r="F49" s="288">
        <f>[2]UF!P50</f>
        <v>0</v>
      </c>
      <c r="I49" s="288">
        <f>SUM(B49:H49)</f>
        <v>0</v>
      </c>
    </row>
    <row r="50" spans="1:9" ht="18" hidden="1" customHeight="1" x14ac:dyDescent="0.2">
      <c r="A50" s="74" t="s">
        <v>97</v>
      </c>
      <c r="C50" s="288">
        <f>[2]UF!H51</f>
        <v>0</v>
      </c>
      <c r="D50" s="288">
        <f>[2]UF!L51</f>
        <v>0</v>
      </c>
      <c r="F50" s="288">
        <f>[2]UF!P51</f>
        <v>0</v>
      </c>
      <c r="I50" s="288">
        <f>SUM(B50:H50)</f>
        <v>0</v>
      </c>
    </row>
    <row r="51" spans="1:9" ht="18" hidden="1" customHeight="1" x14ac:dyDescent="0.2">
      <c r="A51" s="74" t="s">
        <v>98</v>
      </c>
      <c r="C51" s="288">
        <f>[2]UF!H52</f>
        <v>0</v>
      </c>
      <c r="D51" s="288">
        <f>[2]UF!L52</f>
        <v>0</v>
      </c>
      <c r="F51" s="288">
        <f>[2]UF!P52</f>
        <v>0</v>
      </c>
      <c r="I51" s="288">
        <f>SUM(B51:H51)</f>
        <v>0</v>
      </c>
    </row>
    <row r="52" spans="1:9" ht="18" hidden="1" customHeight="1" x14ac:dyDescent="0.2">
      <c r="A52" s="74" t="s">
        <v>99</v>
      </c>
      <c r="C52" s="288">
        <f>SUM(C53:C54)</f>
        <v>0</v>
      </c>
      <c r="D52" s="288">
        <f>SUM(D53:D54)</f>
        <v>0</v>
      </c>
      <c r="F52" s="288">
        <f>SUM(F53:F54)</f>
        <v>0</v>
      </c>
      <c r="H52" s="288">
        <f>SUM(H53:H54)</f>
        <v>0</v>
      </c>
      <c r="I52" s="288">
        <f>SUM(I53:I54)</f>
        <v>0</v>
      </c>
    </row>
    <row r="53" spans="1:9" ht="18" hidden="1" customHeight="1" x14ac:dyDescent="0.2">
      <c r="A53" s="74" t="s">
        <v>265</v>
      </c>
      <c r="C53" s="288">
        <f>[2]UF!H54</f>
        <v>0</v>
      </c>
      <c r="D53" s="288">
        <f>[2]UF!L54</f>
        <v>0</v>
      </c>
      <c r="F53" s="288">
        <f>[2]UF!P54</f>
        <v>0</v>
      </c>
      <c r="I53" s="288">
        <f t="shared" ref="I53:I65" si="4">SUM(B53:H53)</f>
        <v>0</v>
      </c>
    </row>
    <row r="54" spans="1:9" ht="18" hidden="1" customHeight="1" x14ac:dyDescent="0.2">
      <c r="A54" s="74" t="s">
        <v>266</v>
      </c>
      <c r="C54" s="288">
        <f>[2]UF!H55</f>
        <v>0</v>
      </c>
      <c r="D54" s="288">
        <f>[2]UF!L55</f>
        <v>0</v>
      </c>
      <c r="F54" s="288">
        <f>[2]UF!P55</f>
        <v>0</v>
      </c>
      <c r="I54" s="288">
        <f t="shared" si="4"/>
        <v>0</v>
      </c>
    </row>
    <row r="55" spans="1:9" ht="18" hidden="1" customHeight="1" x14ac:dyDescent="0.2">
      <c r="A55" s="74" t="s">
        <v>102</v>
      </c>
      <c r="C55" s="288">
        <f>[2]UF!H56</f>
        <v>0</v>
      </c>
      <c r="D55" s="288">
        <f>[2]UF!L56</f>
        <v>0</v>
      </c>
      <c r="F55" s="288">
        <f>[2]UF!P56</f>
        <v>0</v>
      </c>
      <c r="I55" s="288">
        <f t="shared" si="4"/>
        <v>0</v>
      </c>
    </row>
    <row r="56" spans="1:9" ht="18" hidden="1" customHeight="1" x14ac:dyDescent="0.2">
      <c r="A56" s="74" t="s">
        <v>103</v>
      </c>
      <c r="C56" s="288">
        <f>[2]UF!H57</f>
        <v>0</v>
      </c>
      <c r="D56" s="288">
        <f>[2]UF!L57</f>
        <v>0</v>
      </c>
      <c r="F56" s="288">
        <f>[2]UF!P57</f>
        <v>0</v>
      </c>
      <c r="I56" s="288">
        <f t="shared" si="4"/>
        <v>0</v>
      </c>
    </row>
    <row r="57" spans="1:9" ht="18" hidden="1" customHeight="1" x14ac:dyDescent="0.2">
      <c r="A57" s="74" t="s">
        <v>104</v>
      </c>
      <c r="C57" s="288">
        <f>[2]UF!H58</f>
        <v>0</v>
      </c>
      <c r="D57" s="288">
        <f>[2]UF!L58</f>
        <v>0</v>
      </c>
      <c r="F57" s="288">
        <f>[2]UF!P58</f>
        <v>0</v>
      </c>
      <c r="I57" s="288">
        <f t="shared" si="4"/>
        <v>0</v>
      </c>
    </row>
    <row r="58" spans="1:9" ht="18" hidden="1" customHeight="1" x14ac:dyDescent="0.2">
      <c r="A58" s="74" t="s">
        <v>105</v>
      </c>
      <c r="C58" s="288">
        <f>[2]UF!H59</f>
        <v>0</v>
      </c>
      <c r="D58" s="288">
        <f>[2]UF!L59</f>
        <v>0</v>
      </c>
      <c r="F58" s="288">
        <f>[2]UF!P59</f>
        <v>0</v>
      </c>
      <c r="I58" s="288">
        <f t="shared" si="4"/>
        <v>0</v>
      </c>
    </row>
    <row r="59" spans="1:9" ht="18" hidden="1" customHeight="1" x14ac:dyDescent="0.2">
      <c r="A59" s="74" t="s">
        <v>107</v>
      </c>
      <c r="C59" s="288">
        <f>[2]UF!H61</f>
        <v>0</v>
      </c>
      <c r="D59" s="288">
        <f>[2]UF!L61</f>
        <v>0</v>
      </c>
      <c r="F59" s="288">
        <f>[2]UF!P61</f>
        <v>0</v>
      </c>
      <c r="I59" s="288">
        <f t="shared" si="4"/>
        <v>0</v>
      </c>
    </row>
    <row r="60" spans="1:9" ht="18" hidden="1" customHeight="1" x14ac:dyDescent="0.2">
      <c r="A60" s="74" t="s">
        <v>108</v>
      </c>
    </row>
    <row r="61" spans="1:9" ht="18" hidden="1" customHeight="1" x14ac:dyDescent="0.2">
      <c r="A61" s="74" t="s">
        <v>109</v>
      </c>
      <c r="C61" s="288">
        <f>[2]UF!H63</f>
        <v>0</v>
      </c>
      <c r="D61" s="288">
        <f>[2]UF!L63</f>
        <v>0</v>
      </c>
      <c r="F61" s="288">
        <f>[2]UF!P63</f>
        <v>0</v>
      </c>
      <c r="I61" s="288">
        <f t="shared" si="4"/>
        <v>0</v>
      </c>
    </row>
    <row r="62" spans="1:9" ht="18" hidden="1" customHeight="1" x14ac:dyDescent="0.2">
      <c r="A62" s="74" t="s">
        <v>110</v>
      </c>
      <c r="C62" s="288">
        <f>[2]UF!H64</f>
        <v>0</v>
      </c>
      <c r="D62" s="288">
        <f>[2]UF!L64</f>
        <v>0</v>
      </c>
      <c r="F62" s="288">
        <f>[2]UF!P64</f>
        <v>0</v>
      </c>
      <c r="I62" s="288">
        <f t="shared" si="4"/>
        <v>0</v>
      </c>
    </row>
    <row r="63" spans="1:9" ht="18" hidden="1" customHeight="1" x14ac:dyDescent="0.2">
      <c r="A63" s="74" t="s">
        <v>111</v>
      </c>
      <c r="C63" s="288">
        <f>[2]UF!H65</f>
        <v>0</v>
      </c>
      <c r="D63" s="288">
        <f>[2]UF!L65</f>
        <v>0</v>
      </c>
      <c r="F63" s="288">
        <f>[2]UF!P65</f>
        <v>0</v>
      </c>
      <c r="I63" s="288">
        <f t="shared" si="4"/>
        <v>0</v>
      </c>
    </row>
    <row r="64" spans="1:9" ht="18" hidden="1" customHeight="1" x14ac:dyDescent="0.2">
      <c r="A64" s="74" t="s">
        <v>112</v>
      </c>
      <c r="C64" s="288">
        <f>[2]UF!H66</f>
        <v>0</v>
      </c>
      <c r="D64" s="288">
        <f>[2]UF!L66</f>
        <v>0</v>
      </c>
      <c r="F64" s="288">
        <f>[2]UF!P66</f>
        <v>0</v>
      </c>
      <c r="I64" s="288">
        <f t="shared" si="4"/>
        <v>0</v>
      </c>
    </row>
    <row r="65" spans="1:9" ht="18" hidden="1" customHeight="1" x14ac:dyDescent="0.2">
      <c r="A65" s="74" t="s">
        <v>113</v>
      </c>
      <c r="C65" s="288">
        <f>[2]UF!H67</f>
        <v>0</v>
      </c>
      <c r="D65" s="288">
        <f>[2]UF!L67</f>
        <v>0</v>
      </c>
      <c r="F65" s="288">
        <f>[2]UF!P67</f>
        <v>0</v>
      </c>
      <c r="I65" s="288">
        <f t="shared" si="4"/>
        <v>0</v>
      </c>
    </row>
    <row r="66" spans="1:9" ht="18" hidden="1" customHeight="1" x14ac:dyDescent="0.2">
      <c r="A66" s="133" t="s">
        <v>114</v>
      </c>
      <c r="B66" s="297">
        <f t="shared" ref="B66:I66" si="5">SUM(B67:B70)</f>
        <v>0</v>
      </c>
      <c r="C66" s="296">
        <f t="shared" si="5"/>
        <v>0</v>
      </c>
      <c r="D66" s="296">
        <f t="shared" si="5"/>
        <v>0</v>
      </c>
      <c r="E66" s="296"/>
      <c r="F66" s="296">
        <f t="shared" si="5"/>
        <v>0</v>
      </c>
      <c r="G66" s="296"/>
      <c r="H66" s="296">
        <f t="shared" si="5"/>
        <v>0</v>
      </c>
      <c r="I66" s="296">
        <f t="shared" si="5"/>
        <v>0</v>
      </c>
    </row>
    <row r="67" spans="1:9" ht="18" hidden="1" customHeight="1" x14ac:dyDescent="0.2">
      <c r="A67" s="133" t="s">
        <v>115</v>
      </c>
      <c r="C67" s="288">
        <f>[2]UF!H69</f>
        <v>0</v>
      </c>
      <c r="D67" s="288">
        <f>[2]UF!L69</f>
        <v>0</v>
      </c>
      <c r="F67" s="288">
        <f>[2]UF!P69</f>
        <v>0</v>
      </c>
      <c r="I67" s="288">
        <f t="shared" ref="I67:I86" si="6">SUM(B67:H67)</f>
        <v>0</v>
      </c>
    </row>
    <row r="68" spans="1:9" ht="18" hidden="1" customHeight="1" x14ac:dyDescent="0.2">
      <c r="A68" s="133" t="s">
        <v>116</v>
      </c>
      <c r="C68" s="288">
        <f>[2]UF!H70</f>
        <v>0</v>
      </c>
      <c r="D68" s="288">
        <f>[2]UF!L70</f>
        <v>0</v>
      </c>
      <c r="F68" s="288">
        <f>[2]UF!P70</f>
        <v>0</v>
      </c>
      <c r="I68" s="288">
        <f t="shared" si="6"/>
        <v>0</v>
      </c>
    </row>
    <row r="69" spans="1:9" ht="18" hidden="1" customHeight="1" x14ac:dyDescent="0.2">
      <c r="A69" s="133" t="s">
        <v>117</v>
      </c>
      <c r="C69" s="288">
        <f>[2]UF!H71</f>
        <v>0</v>
      </c>
      <c r="D69" s="288">
        <f>[2]UF!L71</f>
        <v>0</v>
      </c>
      <c r="F69" s="288">
        <f>[2]UF!P71</f>
        <v>0</v>
      </c>
      <c r="I69" s="288">
        <f t="shared" si="6"/>
        <v>0</v>
      </c>
    </row>
    <row r="70" spans="1:9" ht="18" hidden="1" customHeight="1" x14ac:dyDescent="0.2">
      <c r="A70" s="133" t="s">
        <v>118</v>
      </c>
      <c r="C70" s="288">
        <f>[2]UF!H72</f>
        <v>0</v>
      </c>
      <c r="D70" s="288">
        <f>[2]UF!L72</f>
        <v>0</v>
      </c>
      <c r="F70" s="288">
        <f>[2]UF!P72</f>
        <v>0</v>
      </c>
      <c r="I70" s="288">
        <f t="shared" si="6"/>
        <v>0</v>
      </c>
    </row>
    <row r="71" spans="1:9" ht="18" hidden="1" customHeight="1" x14ac:dyDescent="0.2">
      <c r="A71" s="133" t="s">
        <v>119</v>
      </c>
      <c r="C71" s="288">
        <f>[2]UF!H73</f>
        <v>0</v>
      </c>
      <c r="D71" s="288">
        <f>[2]UF!L73</f>
        <v>0</v>
      </c>
      <c r="F71" s="288">
        <f>[2]UF!P73</f>
        <v>0</v>
      </c>
      <c r="I71" s="288">
        <f>SUM(B71:H71)</f>
        <v>0</v>
      </c>
    </row>
    <row r="72" spans="1:9" ht="18" hidden="1" customHeight="1" x14ac:dyDescent="0.2">
      <c r="A72" s="133" t="s">
        <v>216</v>
      </c>
      <c r="C72" s="288">
        <f>[2]UF!H74</f>
        <v>0</v>
      </c>
      <c r="D72" s="288">
        <f>[2]UF!L74</f>
        <v>0</v>
      </c>
      <c r="F72" s="288">
        <f>[2]UF!P74</f>
        <v>0</v>
      </c>
      <c r="I72" s="288">
        <f t="shared" si="6"/>
        <v>0</v>
      </c>
    </row>
    <row r="73" spans="1:9" ht="18" hidden="1" customHeight="1" x14ac:dyDescent="0.2">
      <c r="A73" s="133" t="s">
        <v>121</v>
      </c>
      <c r="C73" s="288">
        <f>[2]UF!H75</f>
        <v>0</v>
      </c>
      <c r="D73" s="288">
        <f>[2]UF!L75</f>
        <v>0</v>
      </c>
      <c r="F73" s="288">
        <f>[2]UF!P75</f>
        <v>0</v>
      </c>
      <c r="I73" s="288">
        <f t="shared" si="6"/>
        <v>0</v>
      </c>
    </row>
    <row r="74" spans="1:9" ht="18" hidden="1" customHeight="1" x14ac:dyDescent="0.2">
      <c r="A74" s="133" t="s">
        <v>122</v>
      </c>
      <c r="C74" s="288">
        <f>[2]UF!H76</f>
        <v>0</v>
      </c>
      <c r="D74" s="288">
        <f>[2]UF!L76</f>
        <v>0</v>
      </c>
      <c r="F74" s="288">
        <f>[2]UF!P76</f>
        <v>0</v>
      </c>
      <c r="I74" s="288">
        <f t="shared" si="6"/>
        <v>0</v>
      </c>
    </row>
    <row r="75" spans="1:9" ht="18" hidden="1" customHeight="1" x14ac:dyDescent="0.2">
      <c r="A75" s="133" t="s">
        <v>123</v>
      </c>
    </row>
    <row r="76" spans="1:9" ht="18" hidden="1" customHeight="1" x14ac:dyDescent="0.2">
      <c r="A76" s="133" t="s">
        <v>124</v>
      </c>
      <c r="C76" s="288">
        <f>[2]UF!H78</f>
        <v>0</v>
      </c>
      <c r="D76" s="288">
        <f>[2]UF!L78</f>
        <v>0</v>
      </c>
      <c r="F76" s="288">
        <f>[2]UF!P78</f>
        <v>0</v>
      </c>
      <c r="I76" s="288">
        <f t="shared" si="6"/>
        <v>0</v>
      </c>
    </row>
    <row r="77" spans="1:9" ht="18" hidden="1" customHeight="1" x14ac:dyDescent="0.2">
      <c r="A77" s="133" t="s">
        <v>125</v>
      </c>
    </row>
    <row r="78" spans="1:9" ht="18" hidden="1" customHeight="1" x14ac:dyDescent="0.2">
      <c r="A78" s="133" t="s">
        <v>170</v>
      </c>
      <c r="C78" s="288">
        <f>[2]UF!H80</f>
        <v>0</v>
      </c>
      <c r="D78" s="288">
        <f>[2]UF!L80</f>
        <v>0</v>
      </c>
      <c r="F78" s="288">
        <f>[2]UF!P80</f>
        <v>0</v>
      </c>
      <c r="I78" s="288">
        <f t="shared" si="6"/>
        <v>0</v>
      </c>
    </row>
    <row r="79" spans="1:9" ht="18" hidden="1" customHeight="1" x14ac:dyDescent="0.2">
      <c r="A79" s="133" t="s">
        <v>171</v>
      </c>
      <c r="C79" s="288">
        <f>[2]UF!H81</f>
        <v>0</v>
      </c>
      <c r="D79" s="288">
        <f>[2]UF!L81</f>
        <v>0</v>
      </c>
      <c r="F79" s="288">
        <f>[2]UF!P81</f>
        <v>0</v>
      </c>
      <c r="I79" s="288">
        <f t="shared" si="6"/>
        <v>0</v>
      </c>
    </row>
    <row r="80" spans="1:9" ht="18" hidden="1" customHeight="1" x14ac:dyDescent="0.2">
      <c r="A80" s="133" t="s">
        <v>172</v>
      </c>
      <c r="C80" s="288">
        <f>[2]UF!H82</f>
        <v>0</v>
      </c>
      <c r="D80" s="288">
        <f>[2]UF!L82</f>
        <v>0</v>
      </c>
      <c r="F80" s="288">
        <f>[2]UF!P82</f>
        <v>0</v>
      </c>
      <c r="I80" s="288">
        <f t="shared" si="6"/>
        <v>0</v>
      </c>
    </row>
    <row r="81" spans="1:9" ht="18" hidden="1" customHeight="1" x14ac:dyDescent="0.2">
      <c r="A81" s="133" t="s">
        <v>129</v>
      </c>
    </row>
    <row r="82" spans="1:9" ht="18" hidden="1" customHeight="1" x14ac:dyDescent="0.2">
      <c r="A82" s="133" t="s">
        <v>130</v>
      </c>
      <c r="C82" s="288">
        <f>[2]UF!H84</f>
        <v>0</v>
      </c>
      <c r="D82" s="288">
        <f>[2]UF!L84</f>
        <v>0</v>
      </c>
      <c r="F82" s="288">
        <f>[2]UF!P84</f>
        <v>0</v>
      </c>
      <c r="I82" s="288">
        <f t="shared" si="6"/>
        <v>0</v>
      </c>
    </row>
    <row r="83" spans="1:9" ht="18" hidden="1" customHeight="1" x14ac:dyDescent="0.2">
      <c r="A83" s="133" t="s">
        <v>131</v>
      </c>
      <c r="C83" s="288">
        <f>[2]UF!H85</f>
        <v>0</v>
      </c>
      <c r="D83" s="288">
        <f>[2]UF!L85</f>
        <v>0</v>
      </c>
      <c r="F83" s="288">
        <f>[2]UF!P85</f>
        <v>0</v>
      </c>
      <c r="I83" s="288">
        <f t="shared" si="6"/>
        <v>0</v>
      </c>
    </row>
    <row r="84" spans="1:9" ht="18" hidden="1" customHeight="1" x14ac:dyDescent="0.2">
      <c r="A84" s="133" t="s">
        <v>132</v>
      </c>
      <c r="C84" s="288">
        <f>[2]UF!H86</f>
        <v>0</v>
      </c>
      <c r="D84" s="288">
        <f>[2]UF!L86</f>
        <v>0</v>
      </c>
      <c r="F84" s="288">
        <f>[2]UF!P86</f>
        <v>0</v>
      </c>
      <c r="I84" s="288">
        <f t="shared" si="6"/>
        <v>0</v>
      </c>
    </row>
    <row r="85" spans="1:9" ht="18" hidden="1" customHeight="1" x14ac:dyDescent="0.2">
      <c r="A85" s="133" t="s">
        <v>133</v>
      </c>
      <c r="C85" s="288">
        <f>[2]UF!H87</f>
        <v>0</v>
      </c>
      <c r="D85" s="288">
        <f>[2]UF!L87</f>
        <v>0</v>
      </c>
      <c r="F85" s="288">
        <f>[2]UF!P87</f>
        <v>0</v>
      </c>
      <c r="I85" s="288">
        <f t="shared" si="6"/>
        <v>0</v>
      </c>
    </row>
    <row r="86" spans="1:9" ht="18" hidden="1" customHeight="1" x14ac:dyDescent="0.2">
      <c r="A86" s="133" t="s">
        <v>134</v>
      </c>
      <c r="C86" s="288">
        <f>[2]UF!H88</f>
        <v>0</v>
      </c>
      <c r="D86" s="288">
        <f>[2]UF!L88</f>
        <v>0</v>
      </c>
      <c r="F86" s="288">
        <f>[2]UF!P88</f>
        <v>0</v>
      </c>
      <c r="I86" s="288">
        <f t="shared" si="6"/>
        <v>0</v>
      </c>
    </row>
    <row r="87" spans="1:9" ht="18" hidden="1" customHeight="1" x14ac:dyDescent="0.2">
      <c r="A87" s="74"/>
    </row>
    <row r="88" spans="1:9" ht="18" hidden="1" customHeight="1" x14ac:dyDescent="0.2">
      <c r="A88" s="254"/>
    </row>
    <row r="89" spans="1:9" ht="40.5" customHeight="1" x14ac:dyDescent="0.2">
      <c r="A89" s="294" t="s">
        <v>268</v>
      </c>
      <c r="B89" s="295">
        <f>[2]UF!D90</f>
        <v>0</v>
      </c>
      <c r="C89" s="295">
        <f>[2]UF!H90</f>
        <v>0</v>
      </c>
      <c r="D89" s="295">
        <f>[2]UF!L90</f>
        <v>0</v>
      </c>
      <c r="E89" s="295"/>
      <c r="F89" s="295">
        <f>[2]UF!P90</f>
        <v>0</v>
      </c>
      <c r="G89" s="295">
        <f>[2]UF!AB90</f>
        <v>2800000</v>
      </c>
      <c r="H89" s="295"/>
      <c r="I89" s="295">
        <f>SUM(B89:H89)</f>
        <v>2800000</v>
      </c>
    </row>
    <row r="90" spans="1:9" ht="18" hidden="1" customHeight="1" x14ac:dyDescent="0.2">
      <c r="A90" s="256" t="s">
        <v>269</v>
      </c>
      <c r="C90" s="288">
        <f>SUM(C91:C92)</f>
        <v>0</v>
      </c>
      <c r="D90" s="288">
        <f>SUM(D91:D92)</f>
        <v>0</v>
      </c>
      <c r="F90" s="288">
        <f>SUM(F91:F92)</f>
        <v>0</v>
      </c>
      <c r="I90" s="288">
        <f>SUM(I91:I92)</f>
        <v>0</v>
      </c>
    </row>
    <row r="91" spans="1:9" ht="18" hidden="1" customHeight="1" x14ac:dyDescent="0.2">
      <c r="A91" s="74" t="s">
        <v>265</v>
      </c>
      <c r="C91" s="288">
        <f>[2]UF!H92</f>
        <v>0</v>
      </c>
      <c r="D91" s="288">
        <f>[2]UF!L92</f>
        <v>0</v>
      </c>
      <c r="F91" s="288">
        <f>[2]UF!P92</f>
        <v>0</v>
      </c>
      <c r="I91" s="288">
        <f>SUM(B91:H91)</f>
        <v>0</v>
      </c>
    </row>
    <row r="92" spans="1:9" ht="18" hidden="1" customHeight="1" x14ac:dyDescent="0.2">
      <c r="A92" s="74" t="s">
        <v>266</v>
      </c>
      <c r="C92" s="288">
        <f>[2]UF!H93</f>
        <v>0</v>
      </c>
      <c r="D92" s="288">
        <f>[2]UF!L93</f>
        <v>0</v>
      </c>
      <c r="F92" s="288">
        <f>[2]UF!P93</f>
        <v>0</v>
      </c>
      <c r="I92" s="288">
        <f>SUM(B92:H92)</f>
        <v>0</v>
      </c>
    </row>
    <row r="93" spans="1:9" ht="18" hidden="1" customHeight="1" x14ac:dyDescent="0.2">
      <c r="A93" s="74" t="s">
        <v>307</v>
      </c>
      <c r="C93" s="288">
        <f>[2]UF!H94</f>
        <v>0</v>
      </c>
      <c r="D93" s="288">
        <f>[2]UF!L94</f>
        <v>0</v>
      </c>
      <c r="F93" s="288">
        <f>[2]UF!P94</f>
        <v>0</v>
      </c>
      <c r="I93" s="288">
        <f>SUM(B93:H93)</f>
        <v>0</v>
      </c>
    </row>
    <row r="94" spans="1:9" ht="18" hidden="1" customHeight="1" x14ac:dyDescent="0.2">
      <c r="A94" s="254"/>
      <c r="C94" s="288">
        <f>[2]UF!H95</f>
        <v>0</v>
      </c>
      <c r="D94" s="288">
        <f>[2]UF!L95</f>
        <v>0</v>
      </c>
      <c r="F94" s="288">
        <f>[2]UF!P95</f>
        <v>0</v>
      </c>
      <c r="I94" s="288">
        <f>SUM(B94:H94)</f>
        <v>0</v>
      </c>
    </row>
    <row r="95" spans="1:9" s="300" customFormat="1" ht="38.25" customHeight="1" thickBot="1" x14ac:dyDescent="0.25">
      <c r="A95" s="298" t="s">
        <v>45</v>
      </c>
      <c r="B95" s="299">
        <f t="shared" ref="B95:I95" si="7">SUM(B6:B12)+SUM(B15:B20)+SUM(B23:B25)+SUM(B28:B29)+SUM(B32:B48)+B90+B94+B89+B93</f>
        <v>0</v>
      </c>
      <c r="C95" s="299">
        <f t="shared" si="7"/>
        <v>1229624</v>
      </c>
      <c r="D95" s="299">
        <f t="shared" si="7"/>
        <v>765071</v>
      </c>
      <c r="E95" s="299">
        <f t="shared" si="7"/>
        <v>70561</v>
      </c>
      <c r="F95" s="299">
        <f t="shared" si="7"/>
        <v>20475837</v>
      </c>
      <c r="G95" s="299">
        <f t="shared" si="7"/>
        <v>2800000</v>
      </c>
      <c r="H95" s="299">
        <f t="shared" si="7"/>
        <v>0</v>
      </c>
      <c r="I95" s="299">
        <f t="shared" si="7"/>
        <v>25341093</v>
      </c>
    </row>
    <row r="96" spans="1:9" ht="18" customHeight="1" thickTop="1" x14ac:dyDescent="0.2">
      <c r="A96" s="301"/>
      <c r="B96" s="301"/>
      <c r="C96" s="301"/>
      <c r="D96" s="301"/>
      <c r="E96" s="301"/>
    </row>
    <row r="97" spans="1:5" ht="18" customHeight="1" x14ac:dyDescent="0.2">
      <c r="A97" s="301"/>
      <c r="B97" s="301"/>
      <c r="C97" s="301"/>
      <c r="D97" s="301"/>
      <c r="E97" s="301"/>
    </row>
    <row r="98" spans="1:5" ht="18" customHeight="1" x14ac:dyDescent="0.2">
      <c r="A98" s="301"/>
      <c r="B98" s="301"/>
      <c r="C98" s="301"/>
      <c r="D98" s="301"/>
      <c r="E98" s="301"/>
    </row>
    <row r="99" spans="1:5" ht="18" customHeight="1" x14ac:dyDescent="0.2">
      <c r="A99" s="301"/>
      <c r="B99" s="301"/>
      <c r="C99" s="301"/>
      <c r="D99" s="301"/>
      <c r="E99" s="301"/>
    </row>
    <row r="100" spans="1:5" ht="18" customHeight="1" x14ac:dyDescent="0.2">
      <c r="A100" s="301"/>
      <c r="B100" s="301"/>
      <c r="C100" s="301"/>
      <c r="D100" s="301"/>
      <c r="E100" s="301"/>
    </row>
    <row r="101" spans="1:5" ht="18" customHeight="1" x14ac:dyDescent="0.2">
      <c r="A101" s="301"/>
      <c r="B101" s="301"/>
      <c r="C101" s="301"/>
      <c r="D101" s="301"/>
      <c r="E101" s="301"/>
    </row>
    <row r="102" spans="1:5" ht="18" customHeight="1" x14ac:dyDescent="0.2">
      <c r="A102" s="301"/>
      <c r="B102" s="301"/>
      <c r="C102" s="301"/>
      <c r="D102" s="301"/>
      <c r="E102" s="301"/>
    </row>
    <row r="103" spans="1:5" ht="18" customHeight="1" x14ac:dyDescent="0.2">
      <c r="A103" s="301"/>
      <c r="B103" s="301"/>
      <c r="C103" s="301"/>
      <c r="D103" s="301"/>
      <c r="E103" s="301"/>
    </row>
    <row r="104" spans="1:5" ht="18" customHeight="1" x14ac:dyDescent="0.2">
      <c r="A104" s="301"/>
      <c r="B104" s="301"/>
      <c r="C104" s="301"/>
      <c r="D104" s="301"/>
      <c r="E104" s="301"/>
    </row>
    <row r="105" spans="1:5" ht="18" customHeight="1" x14ac:dyDescent="0.2">
      <c r="A105" s="301"/>
      <c r="B105" s="301"/>
      <c r="C105" s="301"/>
      <c r="D105" s="301"/>
      <c r="E105" s="301"/>
    </row>
    <row r="106" spans="1:5" ht="18" customHeight="1" x14ac:dyDescent="0.2">
      <c r="A106" s="301"/>
      <c r="B106" s="301"/>
      <c r="C106" s="301"/>
      <c r="D106" s="301"/>
      <c r="E106" s="301"/>
    </row>
    <row r="107" spans="1:5" ht="18" customHeight="1" x14ac:dyDescent="0.2">
      <c r="A107" s="301"/>
      <c r="B107" s="301"/>
      <c r="C107" s="301"/>
      <c r="D107" s="301"/>
      <c r="E107" s="301"/>
    </row>
    <row r="108" spans="1:5" ht="18" customHeight="1" x14ac:dyDescent="0.2">
      <c r="A108" s="301"/>
      <c r="B108" s="301"/>
      <c r="C108" s="301"/>
      <c r="D108" s="301"/>
      <c r="E108" s="301"/>
    </row>
    <row r="109" spans="1:5" ht="18" customHeight="1" x14ac:dyDescent="0.2">
      <c r="A109" s="301"/>
      <c r="B109" s="301"/>
      <c r="C109" s="301"/>
      <c r="D109" s="301"/>
      <c r="E109" s="301"/>
    </row>
    <row r="110" spans="1:5" ht="18" customHeight="1" x14ac:dyDescent="0.2">
      <c r="A110" s="301"/>
      <c r="B110" s="301"/>
      <c r="C110" s="301"/>
      <c r="D110" s="301"/>
      <c r="E110" s="301"/>
    </row>
    <row r="111" spans="1:5" ht="18" customHeight="1" x14ac:dyDescent="0.2">
      <c r="A111" s="301"/>
      <c r="B111" s="301"/>
      <c r="C111" s="301"/>
      <c r="D111" s="301"/>
      <c r="E111" s="301"/>
    </row>
    <row r="112" spans="1:5" ht="18" customHeight="1" x14ac:dyDescent="0.2">
      <c r="A112" s="301"/>
      <c r="B112" s="301"/>
      <c r="C112" s="301"/>
      <c r="D112" s="301"/>
      <c r="E112" s="301"/>
    </row>
    <row r="113" spans="1:5" ht="18" customHeight="1" x14ac:dyDescent="0.2">
      <c r="A113" s="301"/>
      <c r="B113" s="301"/>
      <c r="C113" s="301"/>
      <c r="D113" s="301"/>
      <c r="E113" s="301"/>
    </row>
    <row r="114" spans="1:5" ht="18" customHeight="1" x14ac:dyDescent="0.2">
      <c r="A114" s="301"/>
      <c r="B114" s="301"/>
      <c r="C114" s="301"/>
      <c r="D114" s="301"/>
      <c r="E114" s="301"/>
    </row>
    <row r="115" spans="1:5" ht="18" customHeight="1" x14ac:dyDescent="0.2">
      <c r="A115" s="301"/>
      <c r="B115" s="301"/>
      <c r="C115" s="301"/>
      <c r="D115" s="301"/>
      <c r="E115" s="301"/>
    </row>
    <row r="116" spans="1:5" ht="18" customHeight="1" x14ac:dyDescent="0.2">
      <c r="A116" s="301"/>
      <c r="B116" s="301"/>
      <c r="C116" s="301"/>
      <c r="D116" s="301"/>
      <c r="E116" s="301"/>
    </row>
    <row r="117" spans="1:5" ht="18" customHeight="1" x14ac:dyDescent="0.2">
      <c r="A117" s="301"/>
      <c r="B117" s="301"/>
      <c r="C117" s="301"/>
      <c r="D117" s="301"/>
      <c r="E117" s="301"/>
    </row>
    <row r="118" spans="1:5" ht="18" customHeight="1" x14ac:dyDescent="0.2">
      <c r="A118" s="301"/>
      <c r="B118" s="301"/>
      <c r="C118" s="301"/>
      <c r="D118" s="301"/>
      <c r="E118" s="301"/>
    </row>
    <row r="119" spans="1:5" ht="18" customHeight="1" x14ac:dyDescent="0.2">
      <c r="A119" s="301"/>
      <c r="B119" s="301"/>
      <c r="C119" s="301"/>
      <c r="D119" s="301"/>
      <c r="E119" s="301"/>
    </row>
    <row r="120" spans="1:5" ht="18" customHeight="1" x14ac:dyDescent="0.2">
      <c r="A120" s="301"/>
      <c r="B120" s="301"/>
      <c r="C120" s="301"/>
      <c r="D120" s="301"/>
      <c r="E120" s="301"/>
    </row>
    <row r="121" spans="1:5" ht="18" customHeight="1" x14ac:dyDescent="0.2">
      <c r="A121" s="301"/>
      <c r="B121" s="301"/>
      <c r="C121" s="301"/>
      <c r="D121" s="301"/>
      <c r="E121" s="301"/>
    </row>
    <row r="122" spans="1:5" ht="18" customHeight="1" x14ac:dyDescent="0.2">
      <c r="A122" s="301"/>
      <c r="B122" s="301"/>
      <c r="C122" s="301"/>
      <c r="D122" s="301"/>
      <c r="E122" s="301"/>
    </row>
    <row r="123" spans="1:5" ht="18" customHeight="1" x14ac:dyDescent="0.2">
      <c r="A123" s="301"/>
      <c r="B123" s="301"/>
      <c r="C123" s="301"/>
      <c r="D123" s="301"/>
      <c r="E123" s="301"/>
    </row>
    <row r="124" spans="1:5" ht="18" customHeight="1" x14ac:dyDescent="0.2">
      <c r="A124" s="301"/>
      <c r="B124" s="301"/>
      <c r="C124" s="301"/>
      <c r="D124" s="301"/>
      <c r="E124" s="301"/>
    </row>
    <row r="125" spans="1:5" ht="18" customHeight="1" x14ac:dyDescent="0.2">
      <c r="A125" s="301"/>
      <c r="B125" s="301"/>
      <c r="C125" s="301"/>
      <c r="D125" s="301"/>
      <c r="E125" s="301"/>
    </row>
    <row r="126" spans="1:5" ht="18" customHeight="1" x14ac:dyDescent="0.2">
      <c r="A126" s="301"/>
      <c r="B126" s="301"/>
      <c r="C126" s="301"/>
      <c r="D126" s="301"/>
      <c r="E126" s="301"/>
    </row>
    <row r="127" spans="1:5" ht="18" customHeight="1" x14ac:dyDescent="0.2">
      <c r="A127" s="301"/>
      <c r="B127" s="301"/>
      <c r="C127" s="301"/>
      <c r="D127" s="301"/>
      <c r="E127" s="301"/>
    </row>
    <row r="128" spans="1:5" ht="18" customHeight="1" x14ac:dyDescent="0.2">
      <c r="A128" s="301"/>
      <c r="B128" s="301"/>
      <c r="C128" s="301"/>
      <c r="D128" s="301"/>
      <c r="E128" s="301"/>
    </row>
    <row r="129" spans="1:9" ht="18" customHeight="1" x14ac:dyDescent="0.2">
      <c r="A129" s="301"/>
      <c r="B129" s="301"/>
      <c r="C129" s="301"/>
      <c r="D129" s="301"/>
      <c r="E129" s="301"/>
    </row>
    <row r="130" spans="1:9" ht="18" customHeight="1" x14ac:dyDescent="0.2">
      <c r="A130" s="301"/>
      <c r="B130" s="301"/>
      <c r="C130" s="301"/>
      <c r="D130" s="301"/>
      <c r="E130" s="301"/>
    </row>
    <row r="131" spans="1:9" ht="18" customHeight="1" x14ac:dyDescent="0.2">
      <c r="A131" s="301"/>
      <c r="B131" s="301"/>
      <c r="C131" s="301"/>
      <c r="D131" s="301"/>
      <c r="E131" s="301"/>
      <c r="I131" s="288">
        <v>173</v>
      </c>
    </row>
    <row r="132" spans="1:9" ht="18" customHeight="1" x14ac:dyDescent="0.2">
      <c r="A132" s="301"/>
      <c r="B132" s="301"/>
      <c r="C132" s="301"/>
      <c r="D132" s="301"/>
      <c r="E132" s="301"/>
      <c r="I132" s="288">
        <f>+I86+I131</f>
        <v>173</v>
      </c>
    </row>
    <row r="133" spans="1:9" ht="18" customHeight="1" x14ac:dyDescent="0.2">
      <c r="A133" s="301"/>
      <c r="B133" s="301"/>
      <c r="C133" s="301"/>
      <c r="D133" s="301"/>
      <c r="E133" s="301"/>
      <c r="I133" s="288">
        <f>11472796-I132</f>
        <v>11472623</v>
      </c>
    </row>
    <row r="134" spans="1:9" ht="18" customHeight="1" x14ac:dyDescent="0.2">
      <c r="A134" s="301"/>
      <c r="B134" s="301"/>
      <c r="C134" s="301"/>
      <c r="D134" s="301"/>
      <c r="E134" s="301"/>
    </row>
    <row r="135" spans="1:9" ht="18" customHeight="1" x14ac:dyDescent="0.2">
      <c r="A135" s="301"/>
      <c r="B135" s="301"/>
      <c r="C135" s="301"/>
      <c r="D135" s="301"/>
      <c r="E135" s="301"/>
    </row>
    <row r="136" spans="1:9" ht="18" customHeight="1" x14ac:dyDescent="0.2">
      <c r="A136" s="301"/>
      <c r="B136" s="301"/>
      <c r="C136" s="301"/>
      <c r="D136" s="301"/>
      <c r="E136" s="301"/>
    </row>
    <row r="137" spans="1:9" ht="18" customHeight="1" x14ac:dyDescent="0.2">
      <c r="A137" s="301"/>
      <c r="B137" s="301"/>
      <c r="C137" s="301"/>
      <c r="D137" s="301"/>
      <c r="E137" s="301"/>
    </row>
    <row r="138" spans="1:9" ht="18" customHeight="1" x14ac:dyDescent="0.2">
      <c r="A138" s="301"/>
      <c r="B138" s="301"/>
      <c r="C138" s="301"/>
      <c r="D138" s="301"/>
      <c r="E138" s="301"/>
    </row>
    <row r="139" spans="1:9" ht="18" customHeight="1" x14ac:dyDescent="0.2">
      <c r="A139" s="301"/>
      <c r="B139" s="301"/>
      <c r="C139" s="301"/>
      <c r="D139" s="301"/>
      <c r="E139" s="301"/>
    </row>
    <row r="140" spans="1:9" ht="18" customHeight="1" x14ac:dyDescent="0.2">
      <c r="A140" s="301"/>
      <c r="B140" s="301"/>
      <c r="C140" s="301"/>
      <c r="D140" s="301"/>
      <c r="E140" s="301"/>
    </row>
    <row r="141" spans="1:9" ht="18" customHeight="1" x14ac:dyDescent="0.2">
      <c r="A141" s="301"/>
      <c r="B141" s="301"/>
      <c r="C141" s="301"/>
      <c r="D141" s="301"/>
      <c r="E141" s="301"/>
    </row>
    <row r="142" spans="1:9" ht="18" customHeight="1" x14ac:dyDescent="0.2">
      <c r="A142" s="301"/>
      <c r="B142" s="301"/>
      <c r="C142" s="301"/>
      <c r="D142" s="301"/>
      <c r="E142" s="301"/>
    </row>
    <row r="143" spans="1:9" ht="18" customHeight="1" x14ac:dyDescent="0.2">
      <c r="A143" s="301"/>
      <c r="B143" s="301"/>
      <c r="C143" s="301"/>
      <c r="D143" s="301"/>
      <c r="E143" s="301"/>
    </row>
    <row r="144" spans="1:9" ht="18" customHeight="1" x14ac:dyDescent="0.2">
      <c r="A144" s="301"/>
      <c r="B144" s="301"/>
      <c r="C144" s="301"/>
      <c r="D144" s="301"/>
      <c r="E144" s="301"/>
    </row>
    <row r="145" spans="1:5" x14ac:dyDescent="0.2">
      <c r="A145" s="301"/>
      <c r="B145" s="301"/>
      <c r="C145" s="301"/>
      <c r="D145" s="301"/>
      <c r="E145" s="301"/>
    </row>
    <row r="146" spans="1:5" x14ac:dyDescent="0.2">
      <c r="A146" s="301"/>
      <c r="B146" s="301"/>
      <c r="C146" s="301"/>
      <c r="D146" s="301"/>
      <c r="E146" s="301"/>
    </row>
    <row r="147" spans="1:5" x14ac:dyDescent="0.2">
      <c r="A147" s="301"/>
      <c r="B147" s="301"/>
      <c r="C147" s="301"/>
      <c r="D147" s="301"/>
      <c r="E147" s="301"/>
    </row>
    <row r="148" spans="1:5" x14ac:dyDescent="0.2">
      <c r="A148" s="301"/>
      <c r="B148" s="301"/>
      <c r="C148" s="301"/>
      <c r="D148" s="301"/>
      <c r="E148" s="301"/>
    </row>
  </sheetData>
  <printOptions gridLines="1"/>
  <pageMargins left="0.8" right="0.27" top="1.19" bottom="0.26" header="0.17" footer="0.17"/>
  <pageSetup paperSize="9" scale="80"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SUM</vt:lpstr>
      <vt:lpstr>ByDept</vt:lpstr>
      <vt:lpstr>Program Adjustments-RA10717</vt:lpstr>
      <vt:lpstr>ProgramAdjustments-RA10651</vt:lpstr>
      <vt:lpstr>AllSources</vt:lpstr>
      <vt:lpstr>SPFs</vt:lpstr>
      <vt:lpstr>Automatic</vt:lpstr>
      <vt:lpstr>Continuing</vt:lpstr>
      <vt:lpstr>UF</vt:lpstr>
      <vt:lpstr>AllSources!Print_Area</vt:lpstr>
      <vt:lpstr>Automatic!Print_Area</vt:lpstr>
      <vt:lpstr>ByDept!Print_Area</vt:lpstr>
      <vt:lpstr>Continuing!Print_Area</vt:lpstr>
      <vt:lpstr>'Program Adjustments-RA10717'!Print_Area</vt:lpstr>
      <vt:lpstr>'ProgramAdjustments-RA10651'!Print_Area</vt:lpstr>
      <vt:lpstr>SPFs!Print_Area</vt:lpstr>
      <vt:lpstr>SUM!Print_Area</vt:lpstr>
      <vt:lpstr>UF!Print_Area</vt:lpstr>
      <vt:lpstr>AllSources!Print_Titles</vt:lpstr>
      <vt:lpstr>Automatic!Print_Titles</vt:lpstr>
      <vt:lpstr>ByDept!Print_Titles</vt:lpstr>
      <vt:lpstr>Continuing!Print_Titles</vt:lpstr>
      <vt:lpstr>'Program Adjustments-RA10717'!Print_Titles</vt:lpstr>
      <vt:lpstr>'ProgramAdjustments-RA10651'!Print_Titles</vt:lpstr>
      <vt:lpstr>SPFs!Print_Titles</vt:lpstr>
      <vt:lpstr>UF!Print_Titles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2017-02-22T03:06:59Z</cp:lastPrinted>
  <dcterms:created xsi:type="dcterms:W3CDTF">2017-02-21T01:06:45Z</dcterms:created>
  <dcterms:modified xsi:type="dcterms:W3CDTF">2017-05-02T06:19:26Z</dcterms:modified>
</cp:coreProperties>
</file>